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30" windowWidth="12510" windowHeight="7575" activeTab="3"/>
  </bookViews>
  <sheets>
    <sheet name="LC1" sheetId="1" r:id="rId1"/>
    <sheet name="LC2" sheetId="2" r:id="rId2"/>
    <sheet name="MC" sheetId="3" r:id="rId3"/>
    <sheet name="CC1" sheetId="4" r:id="rId4"/>
    <sheet name="CC2" sheetId="5" r:id="rId5"/>
    <sheet name="CC_2แก้ไข" sheetId="6" r:id="rId6"/>
    <sheet name="TDC" sheetId="7" r:id="rId7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Vjr</author>
    <author>user</author>
  </authors>
  <commentList>
    <comment ref="B25" authorId="0">
      <text>
        <r>
          <rPr>
            <b/>
            <sz val="8"/>
            <rFont val="Tahoma"/>
            <family val="2"/>
          </rPr>
          <t>Nui:
ย้ายไป OPD จักษุ 1 มิ.ย. 53 ต้องแบ่งสัดส่วนกัน นับคนที่14อช 8 เดือน</t>
        </r>
      </text>
    </comment>
    <comment ref="B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เดินงานให้ 5 หน่วยงาน
นับคนที่ C22BB
แบ่งสัดส่วน
C22A(14อญ)
C22B(14อช)
C22BB(15อญ)
C22D(14พิเศษ)
C22DD(15พิเศษ)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พยาบาล 22 คน(370)
คนงาน 3 คน(1154)</t>
        </r>
      </text>
    </comment>
  </commentList>
</comments>
</file>

<file path=xl/sharedStrings.xml><?xml version="1.0" encoding="utf-8"?>
<sst xmlns="http://schemas.openxmlformats.org/spreadsheetml/2006/main" count="358" uniqueCount="190">
  <si>
    <t>แบบฟอร์มบันทึกต้นทุนค่าวัสดุ(MC)</t>
  </si>
  <si>
    <t>หน่วย  :  บาท</t>
  </si>
  <si>
    <t>รหัสศูนย์ต้นทุน</t>
  </si>
  <si>
    <t>ชื่อวัสดุ</t>
  </si>
  <si>
    <t>ราคาต่อหน่วย</t>
  </si>
  <si>
    <t>ยอดยกมา</t>
  </si>
  <si>
    <t>สั่งซื้อหรือรับใหม่</t>
  </si>
  <si>
    <t>ยอดยกไป</t>
  </si>
  <si>
    <t>รวม</t>
  </si>
  <si>
    <t>(1)</t>
  </si>
  <si>
    <t>(2)</t>
  </si>
  <si>
    <t>(3)</t>
  </si>
  <si>
    <t>(4)</t>
  </si>
  <si>
    <t>[(2)+(3)-(4)]*(1)</t>
  </si>
  <si>
    <t>มูลค่าพัสดุตามคีย์เบิก</t>
  </si>
  <si>
    <t>มูลค่าวัสดุเครื่องแต่งกาย</t>
  </si>
  <si>
    <t>เบิกจากคลังยาและเวชภัณฑ์</t>
  </si>
  <si>
    <t>ค่าดูแลคอมพิวเตอร์ abstract</t>
  </si>
  <si>
    <t>ค่าซ่อมแซม (ฝ่ายบำรุงรักษา)</t>
  </si>
  <si>
    <t>ค่าใช้จ้างเหมาในการบำรุงรักษาเครื่องมือ</t>
  </si>
  <si>
    <t>ค่าไฟฟ้า</t>
  </si>
  <si>
    <t>ค่าน้ำประปา</t>
  </si>
  <si>
    <t>ค่าใช้บริการศูนย์พร้อมใจ</t>
  </si>
  <si>
    <t>ค่าออกซิเจน</t>
  </si>
  <si>
    <t>วัสดุหมายถึง ค่าวัสดุสำนักงาน, วัสดุงานบ้าน,วัสดุเครื่องแต่งกาย,ยาและเวชภัณฑ์(ราคาต้นทุน) ,วัสดุวิทยาศาสตร์การแพทย์(ทันตกรรม,ชัณสูตรฯลฯ)ค่าซ่อมบำรุงต่างๆ**,สาธารณูปโภค***</t>
  </si>
  <si>
    <t>**หมวดช่างรับผิดชอบ  ***การเงินและบัญชีรับผิดชอบ</t>
  </si>
  <si>
    <t>ค่าหอพัก  (  คน)</t>
  </si>
  <si>
    <t>ข้อมูลปีงบประมาณ 2553(ตค.525ก.ย.53) ของโรงพยาบาลกลาง</t>
  </si>
  <si>
    <t>แบบฟอร์มบันทึกต้นทุนค่าลงทุน สิ่งก่อสร้าง(CC_1)</t>
  </si>
  <si>
    <t>ชื่ออาคาร............................................</t>
  </si>
  <si>
    <t>วันเดือนปีที่ใช้งาน    ...........................     ราคาค่าก่อสร้าง .............................  บาท</t>
  </si>
  <si>
    <t>พื้นที่การใช้งาน(ตร.ม)</t>
  </si>
  <si>
    <t>สัดส่วนการใช้งาน</t>
  </si>
  <si>
    <t>ค่าเสื่อมราคา</t>
  </si>
  <si>
    <t xml:space="preserve">ค่าเสื่อมราคาอาคารอนุสรณ์ 100 ปี </t>
  </si>
  <si>
    <t>ค่าเสื่อมราคาอาคารเอื้อประชา</t>
  </si>
  <si>
    <t>ค่าเสื่อมที่จอดรถรวม</t>
  </si>
  <si>
    <t>ข้อมูลปีงบประมาณ 2553(ตค.52ก.ย.53) ของโรงพยาบาลกลาง</t>
  </si>
  <si>
    <t>แบบฟอร์มบันทึกต้นทุนค่าลงทุน ครุภัณฑ์(CC_2)</t>
  </si>
  <si>
    <t>รหัสหน่วย</t>
  </si>
  <si>
    <t>รหัส</t>
  </si>
  <si>
    <t>ชื่อครุภัณฑ์</t>
  </si>
  <si>
    <t>จำนวน</t>
  </si>
  <si>
    <t>ราคารวม</t>
  </si>
  <si>
    <t>วดป</t>
  </si>
  <si>
    <t>สภาพ</t>
  </si>
  <si>
    <t>หมายเหตุ</t>
  </si>
  <si>
    <t>ต้นทุน</t>
  </si>
  <si>
    <t>ครุภัณฑ์</t>
  </si>
  <si>
    <t>ที่เริ่มใช้งาน</t>
  </si>
  <si>
    <t>ปัจจุบัน</t>
  </si>
  <si>
    <t>ศูนย์ต้นทุน Cost Centre</t>
  </si>
  <si>
    <t>ชื่อศูนย์ต้นทุน</t>
  </si>
  <si>
    <t>LC</t>
  </si>
  <si>
    <t>MC</t>
  </si>
  <si>
    <t>CC</t>
  </si>
  <si>
    <t>TDC</t>
  </si>
  <si>
    <t>Output</t>
  </si>
  <si>
    <t>Unit Cost</t>
  </si>
  <si>
    <t>แบบฟอร์มบันทึกร้อยละการใช้เวลาของเจ้าหน้าที่ที่ทำงานมากกว่าหนึ่งหน่วยงาน(LC2)</t>
  </si>
  <si>
    <t xml:space="preserve">ข้อมูลปีงบประมาณ 2552 รพ.กลาง </t>
  </si>
  <si>
    <t xml:space="preserve">                     </t>
  </si>
  <si>
    <t>ร้อยละของการจัดสรรเวลาทำงาน</t>
  </si>
  <si>
    <t>จำนวนค่าแรง</t>
  </si>
  <si>
    <t>ชื่อ - สกุล</t>
  </si>
  <si>
    <t>เลขที่รพก.</t>
  </si>
  <si>
    <t>เงินเดือน ค่าจ้าง</t>
  </si>
  <si>
    <t>ค่าปฏิบัติงาน</t>
  </si>
  <si>
    <t>ค่าอาหารทำการ</t>
  </si>
  <si>
    <t>ค่ารักษาพยาบาล</t>
  </si>
  <si>
    <t>ค่าเบี้ยเลี้ยง/ที่พัก</t>
  </si>
  <si>
    <t>เงินเพิ่มพิเศษ</t>
  </si>
  <si>
    <t>โบนัส</t>
  </si>
  <si>
    <t>ค่าเล่าเรียนบุตร</t>
  </si>
  <si>
    <t>ค่าช่วยเหลือบุตร</t>
  </si>
  <si>
    <t>ล่วงเวลา</t>
  </si>
  <si>
    <t>นอกเวลา</t>
  </si>
  <si>
    <t>ในการประชุม/อบรม</t>
  </si>
  <si>
    <t>ห้วงเวลา</t>
  </si>
  <si>
    <t>ประจำปี</t>
  </si>
  <si>
    <t>ลำดับ</t>
  </si>
  <si>
    <t>C22A</t>
  </si>
  <si>
    <t>113</t>
  </si>
  <si>
    <t>126</t>
  </si>
  <si>
    <t>136</t>
  </si>
  <si>
    <t>211</t>
  </si>
  <si>
    <t>381</t>
  </si>
  <si>
    <t>391</t>
  </si>
  <si>
    <t>398</t>
  </si>
  <si>
    <t>403</t>
  </si>
  <si>
    <t>416</t>
  </si>
  <si>
    <t>448</t>
  </si>
  <si>
    <t>463</t>
  </si>
  <si>
    <t>472</t>
  </si>
  <si>
    <t>513</t>
  </si>
  <si>
    <t>546</t>
  </si>
  <si>
    <t>566</t>
  </si>
  <si>
    <t>583</t>
  </si>
  <si>
    <t>598</t>
  </si>
  <si>
    <t>628</t>
  </si>
  <si>
    <t>854</t>
  </si>
  <si>
    <t>858</t>
  </si>
  <si>
    <t>ลป 83</t>
  </si>
  <si>
    <t>ลป 192</t>
  </si>
  <si>
    <t>ลป 196</t>
  </si>
  <si>
    <t>ลช 134</t>
  </si>
  <si>
    <t>ลช 138</t>
  </si>
  <si>
    <t>ลช 147</t>
  </si>
  <si>
    <t>ลช 151</t>
  </si>
  <si>
    <t>ลช 174</t>
  </si>
  <si>
    <t>ลช 189</t>
  </si>
  <si>
    <t>ลช 198</t>
  </si>
  <si>
    <t>ลช 225</t>
  </si>
  <si>
    <t>ค่ากำจัดปลวก</t>
  </si>
  <si>
    <t>ค่าจ้างเหมารปภ.</t>
  </si>
  <si>
    <t>ค่าจ้างทำความสะอาด</t>
  </si>
  <si>
    <t>ค่าน้ำและค่าไฟของอาคารที่จอดรถใต้ดิน , ค่าโทรศัพท์และค่าไปรษณีย์ของทุกหน่วยงาน ให้รวมเป็นค่า MC ของฝ่ายบริหาร A02</t>
  </si>
  <si>
    <t>ข้อมูลปีงบประมาณ 2552(ตค.51ก.ย.52) ของโรงพยาบาลกลาง</t>
  </si>
  <si>
    <t>สภาพปัจจุบัน ให้ลงว่า 1=ใช้ได้</t>
  </si>
  <si>
    <t>2=ใช้ไม่ได้</t>
  </si>
  <si>
    <t>C31</t>
  </si>
  <si>
    <t>2547-07050900-15012500-00001ถึง 00002</t>
  </si>
  <si>
    <t>ตู้เย็น TOSHIBA ขนาด 13.7 คิว</t>
  </si>
  <si>
    <t>2547-07050900-04191200-00001ถึง 00002</t>
  </si>
  <si>
    <t>โต๊ะปฎิบัติการ</t>
  </si>
  <si>
    <t>2547-07050900-09030306-00001</t>
  </si>
  <si>
    <t>เครื่องขัดพื้น</t>
  </si>
  <si>
    <t>2548-07050900-04190302-00001</t>
  </si>
  <si>
    <t>ตู้ไม้ 2 ตอน</t>
  </si>
  <si>
    <t>2549-07050900-13010303-00003</t>
  </si>
  <si>
    <t>เครื่องพิมพ์แบบเลเซอร์</t>
  </si>
  <si>
    <t>2549-07050900-13010100-00003</t>
  </si>
  <si>
    <t>เครื่องคอมพิวเตอร์ IBM</t>
  </si>
  <si>
    <t>2550-07050900-04190408-00001ถึง 00002</t>
  </si>
  <si>
    <t>ตู้เหล็กประตูบานเลื่อน</t>
  </si>
  <si>
    <t>2550-07050900-04160400-00001</t>
  </si>
  <si>
    <t>ตู้เอกสารแบบ 35 ลิ้นชัก</t>
  </si>
  <si>
    <t>2552-07050900-04190422-00001</t>
  </si>
  <si>
    <t>ตู้เหล็กล็อคเกอร์ 18 ช่อง</t>
  </si>
  <si>
    <t>2546-07050900-12032504-00002</t>
  </si>
  <si>
    <t>เครื่องตรวจคลื่นหัวใจไฟฟ้า</t>
  </si>
  <si>
    <t>2547-07050900-12034741-00001</t>
  </si>
  <si>
    <t>เครื่องส่องหลอดลมชนิดปรับปลายเบลดได้</t>
  </si>
  <si>
    <t>2547-07050900-12031209-00004</t>
  </si>
  <si>
    <t>เครื่องควบคุมการให้ของเหลวเข้าสู่ร่างกายอัตโนมัติ</t>
  </si>
  <si>
    <t>2547-07050900-12035304-00001</t>
  </si>
  <si>
    <t>เครื่องวัดความดันโลหิตแบบดิจิตอล</t>
  </si>
  <si>
    <t>2547-07050900-12035304-00002</t>
  </si>
  <si>
    <t>2549-07050900-09080800-00001ถึง 00010</t>
  </si>
  <si>
    <t>ชุดเกจปรับความดัน</t>
  </si>
  <si>
    <t>2551-07050900-12034700-00009</t>
  </si>
  <si>
    <t>เครื่องควบคุมการให้ของเหลวเข้าสู่หลอดเลือดอัตโนมัติ</t>
  </si>
  <si>
    <t>2551-07050900-12034700-00001</t>
  </si>
  <si>
    <t>แผ่นรองนอนเคลื่อนย้ายผู้ป่วย Pad Slide</t>
  </si>
  <si>
    <t>2551-07050900-12034700-00015ถึง 00016</t>
  </si>
  <si>
    <t>เครื่องควบคุมการให้สารละลายทางหลอดเลือดดำ</t>
  </si>
  <si>
    <t>2552-07050900-12032306-00001</t>
  </si>
  <si>
    <t>เครื่องดูดเสมหะ</t>
  </si>
  <si>
    <t>2552-07050900-12191900-00001</t>
  </si>
  <si>
    <t>เตียง</t>
  </si>
  <si>
    <t>2552-07050900-12035308-00001</t>
  </si>
  <si>
    <t>เครื่องวัดความดันโลหิตและชีพจรแบบอัตโนมัติ</t>
  </si>
  <si>
    <t>อายุ</t>
  </si>
  <si>
    <t>(ปี)</t>
  </si>
  <si>
    <t>ปีงบ 2547</t>
  </si>
  <si>
    <t>ปีงบ 2548</t>
  </si>
  <si>
    <t>ปีงบ 2549</t>
  </si>
  <si>
    <t>ปีงบ 2550</t>
  </si>
  <si>
    <t>ปีงบ 2551</t>
  </si>
  <si>
    <t>ปีงบ 2552</t>
  </si>
  <si>
    <t>ปีงบ 2553</t>
  </si>
  <si>
    <t>ปีงบ 2554</t>
  </si>
  <si>
    <t>ปีงบ 2555</t>
  </si>
  <si>
    <t>ปีงบ 2556</t>
  </si>
  <si>
    <t>ปีงบ 2557</t>
  </si>
  <si>
    <t>ปีงบ 2558</t>
  </si>
  <si>
    <t>ปีงบ 2559</t>
  </si>
  <si>
    <t>แก้ไขใหม่</t>
  </si>
  <si>
    <t>C11</t>
  </si>
  <si>
    <t>หอผู้ป่วยอายุรกรรมชายสามัญ 20/14</t>
  </si>
  <si>
    <t>ตนเอง</t>
  </si>
  <si>
    <t>ครอบครัว</t>
  </si>
  <si>
    <t>มูลค่าวัสดุเครื่องแต่งกาย
PN 5 คน
RN 17 คน
คนงาน 3 คน</t>
  </si>
  <si>
    <t>ฝ่ายการพยาบาล</t>
  </si>
  <si>
    <t>A07</t>
  </si>
  <si>
    <t>ค่าหอพัก 20 คน</t>
  </si>
  <si>
    <t>หมายเหตุ : ดวงดาว บานไม่รู้โรย ปฏิบัติงานที่
 เคมีบำบัด 2 วัน พฤหัส+ศุกร์ ทุกอาทิตย์</t>
  </si>
  <si>
    <t>C22BB</t>
  </si>
  <si>
    <t>ลป 185</t>
  </si>
  <si>
    <t xml:space="preserve">ชื่อ-สกุล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</si>
</sst>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107041E]d\ mmm\ yy;@"/>
    <numFmt numFmtId="166" formatCode="_(* #,##0_);_(* \(#,##0\);_(* &quot;-&quot;??_);_(@_)"/>
    <numFmt numFmtId="167" formatCode="#,##0.00_ ;\-#,##0.0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Cordia New"/>
      <family val="2"/>
    </font>
    <font>
      <sz val="16"/>
      <name val="Angsana New"/>
      <family val="1"/>
    </font>
    <font>
      <b/>
      <sz val="18"/>
      <name val="Arial"/>
      <family val="2"/>
    </font>
    <font>
      <b/>
      <sz val="16"/>
      <name val="Angsana New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6"/>
      <color indexed="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69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42" applyNumberFormat="1" applyFont="1" applyFill="1" applyBorder="1" applyAlignment="1">
      <alignment horizontal="right" vertical="center"/>
    </xf>
    <xf numFmtId="0" fontId="0" fillId="0" borderId="17" xfId="69" applyFont="1" applyFill="1" applyBorder="1" applyAlignment="1">
      <alignment vertical="center"/>
      <protection/>
    </xf>
    <xf numFmtId="49" fontId="0" fillId="0" borderId="17" xfId="67" applyNumberFormat="1" applyFont="1" applyFill="1" applyBorder="1" applyAlignment="1">
      <alignment vertical="center"/>
    </xf>
    <xf numFmtId="164" fontId="0" fillId="0" borderId="17" xfId="42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3" fontId="3" fillId="0" borderId="17" xfId="0" applyNumberFormat="1" applyFont="1" applyFill="1" applyBorder="1" applyAlignment="1">
      <alignment horizontal="center" vertical="center"/>
    </xf>
    <xf numFmtId="4" fontId="4" fillId="0" borderId="17" xfId="4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4" fontId="0" fillId="0" borderId="17" xfId="42" applyNumberFormat="1" applyFont="1" applyBorder="1" applyAlignment="1">
      <alignment vertical="center"/>
    </xf>
    <xf numFmtId="164" fontId="0" fillId="0" borderId="17" xfId="42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7" xfId="42" applyFont="1" applyBorder="1" applyAlignment="1">
      <alignment horizontal="center" vertical="center"/>
    </xf>
    <xf numFmtId="164" fontId="4" fillId="0" borderId="17" xfId="42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65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165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42" applyFont="1" applyBorder="1" applyAlignment="1">
      <alignment/>
    </xf>
    <xf numFmtId="166" fontId="0" fillId="0" borderId="17" xfId="42" applyNumberFormat="1" applyFont="1" applyBorder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2" fontId="9" fillId="0" borderId="0" xfId="0" applyNumberFormat="1" applyFont="1" applyAlignment="1">
      <alignment/>
    </xf>
    <xf numFmtId="164" fontId="9" fillId="0" borderId="17" xfId="42" applyFont="1" applyBorder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4" fontId="11" fillId="0" borderId="14" xfId="42" applyFont="1" applyBorder="1" applyAlignment="1">
      <alignment horizontal="center"/>
    </xf>
    <xf numFmtId="164" fontId="11" fillId="0" borderId="15" xfId="42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4" fillId="0" borderId="17" xfId="0" applyNumberFormat="1" applyFont="1" applyBorder="1" applyAlignment="1">
      <alignment vertical="center"/>
    </xf>
    <xf numFmtId="4" fontId="0" fillId="0" borderId="17" xfId="42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" fontId="0" fillId="33" borderId="17" xfId="42" applyNumberFormat="1" applyFont="1" applyFill="1" applyBorder="1" applyAlignment="1">
      <alignment vertical="center"/>
    </xf>
    <xf numFmtId="164" fontId="0" fillId="33" borderId="1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42" applyNumberFormat="1" applyFont="1" applyBorder="1" applyAlignment="1">
      <alignment vertical="center"/>
    </xf>
    <xf numFmtId="3" fontId="4" fillId="0" borderId="17" xfId="42" applyNumberFormat="1" applyFont="1" applyBorder="1" applyAlignment="1">
      <alignment horizontal="center" vertical="center"/>
    </xf>
    <xf numFmtId="4" fontId="4" fillId="0" borderId="17" xfId="42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42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56" applyFont="1" applyAlignment="1" applyProtection="1">
      <alignment vertical="center"/>
      <protection locked="0"/>
    </xf>
    <xf numFmtId="0" fontId="2" fillId="0" borderId="14" xfId="56" applyFont="1" applyBorder="1" applyAlignment="1" applyProtection="1">
      <alignment horizontal="center" vertical="center"/>
      <protection locked="0"/>
    </xf>
    <xf numFmtId="0" fontId="2" fillId="0" borderId="14" xfId="56" applyFont="1" applyBorder="1" applyAlignment="1" applyProtection="1">
      <alignment horizontal="center" vertical="center" wrapText="1"/>
      <protection locked="0"/>
    </xf>
    <xf numFmtId="0" fontId="2" fillId="0" borderId="19" xfId="56" applyFont="1" applyBorder="1" applyAlignment="1" applyProtection="1">
      <alignment horizontal="center" vertical="center" wrapText="1"/>
      <protection locked="0"/>
    </xf>
    <xf numFmtId="4" fontId="2" fillId="0" borderId="14" xfId="56" applyNumberFormat="1" applyFont="1" applyBorder="1" applyAlignment="1" applyProtection="1">
      <alignment horizontal="center" vertical="center"/>
      <protection locked="0"/>
    </xf>
    <xf numFmtId="0" fontId="2" fillId="0" borderId="19" xfId="56" applyFont="1" applyBorder="1" applyAlignment="1" applyProtection="1">
      <alignment horizontal="center" vertical="center"/>
      <protection locked="0"/>
    </xf>
    <xf numFmtId="4" fontId="2" fillId="0" borderId="14" xfId="44" applyNumberFormat="1" applyFont="1" applyBorder="1" applyAlignment="1" applyProtection="1">
      <alignment horizontal="center" vertical="center"/>
      <protection locked="0"/>
    </xf>
    <xf numFmtId="0" fontId="2" fillId="0" borderId="13" xfId="56" applyFont="1" applyBorder="1" applyAlignment="1" applyProtection="1">
      <alignment horizontal="center" vertical="center"/>
      <protection locked="0"/>
    </xf>
    <xf numFmtId="0" fontId="2" fillId="0" borderId="14" xfId="56" applyFont="1" applyBorder="1" applyAlignment="1" applyProtection="1">
      <alignment horizontal="center" vertical="center"/>
      <protection/>
    </xf>
    <xf numFmtId="0" fontId="0" fillId="0" borderId="0" xfId="56" applyFont="1" applyAlignment="1" applyProtection="1">
      <alignment horizontal="center" vertical="center"/>
      <protection locked="0"/>
    </xf>
    <xf numFmtId="0" fontId="2" fillId="0" borderId="11" xfId="56" applyFont="1" applyBorder="1" applyAlignment="1" applyProtection="1">
      <alignment horizontal="center" vertical="center"/>
      <protection locked="0"/>
    </xf>
    <xf numFmtId="0" fontId="2" fillId="0" borderId="11" xfId="56" applyFont="1" applyBorder="1" applyAlignment="1" applyProtection="1">
      <alignment horizontal="center" vertical="center" wrapText="1"/>
      <protection locked="0"/>
    </xf>
    <xf numFmtId="0" fontId="2" fillId="0" borderId="0" xfId="56" applyFont="1" applyBorder="1" applyAlignment="1" applyProtection="1">
      <alignment horizontal="center" vertical="center" wrapText="1"/>
      <protection locked="0"/>
    </xf>
    <xf numFmtId="4" fontId="2" fillId="0" borderId="11" xfId="56" applyNumberFormat="1" applyFont="1" applyBorder="1" applyAlignment="1" applyProtection="1">
      <alignment horizontal="center" vertical="center"/>
      <protection locked="0"/>
    </xf>
    <xf numFmtId="0" fontId="2" fillId="0" borderId="0" xfId="56" applyFont="1" applyBorder="1" applyAlignment="1" applyProtection="1">
      <alignment horizontal="center" vertical="center"/>
      <protection locked="0"/>
    </xf>
    <xf numFmtId="4" fontId="2" fillId="0" borderId="11" xfId="44" applyNumberFormat="1" applyFont="1" applyBorder="1" applyAlignment="1" applyProtection="1">
      <alignment horizontal="center" vertical="center"/>
      <protection locked="0"/>
    </xf>
    <xf numFmtId="0" fontId="2" fillId="0" borderId="12" xfId="56" applyFont="1" applyBorder="1" applyAlignment="1" applyProtection="1">
      <alignment horizontal="center" vertical="center"/>
      <protection locked="0"/>
    </xf>
    <xf numFmtId="0" fontId="2" fillId="0" borderId="11" xfId="56" applyFont="1" applyBorder="1" applyAlignment="1" applyProtection="1">
      <alignment horizontal="center" vertical="center"/>
      <protection/>
    </xf>
    <xf numFmtId="0" fontId="2" fillId="0" borderId="15" xfId="56" applyFont="1" applyBorder="1" applyAlignment="1" applyProtection="1">
      <alignment horizontal="center" vertical="center"/>
      <protection locked="0"/>
    </xf>
    <xf numFmtId="0" fontId="2" fillId="0" borderId="15" xfId="56" applyFont="1" applyBorder="1" applyAlignment="1" applyProtection="1">
      <alignment horizontal="center" vertic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 locked="0"/>
    </xf>
    <xf numFmtId="4" fontId="2" fillId="0" borderId="15" xfId="56" applyNumberFormat="1" applyFont="1" applyBorder="1" applyAlignment="1" applyProtection="1">
      <alignment horizontal="center" vertical="center"/>
      <protection locked="0"/>
    </xf>
    <xf numFmtId="0" fontId="2" fillId="0" borderId="10" xfId="56" applyFont="1" applyBorder="1" applyAlignment="1" applyProtection="1">
      <alignment horizontal="center" vertical="center"/>
      <protection locked="0"/>
    </xf>
    <xf numFmtId="4" fontId="2" fillId="0" borderId="15" xfId="44" applyNumberFormat="1" applyFont="1" applyBorder="1" applyAlignment="1" applyProtection="1">
      <alignment horizontal="center" vertical="center"/>
      <protection locked="0"/>
    </xf>
    <xf numFmtId="0" fontId="2" fillId="0" borderId="16" xfId="56" applyFont="1" applyBorder="1" applyAlignment="1" applyProtection="1">
      <alignment horizontal="center" vertical="center"/>
      <protection locked="0"/>
    </xf>
    <xf numFmtId="165" fontId="0" fillId="0" borderId="15" xfId="56" applyNumberFormat="1" applyFont="1" applyFill="1" applyBorder="1" applyAlignment="1" applyProtection="1">
      <alignment horizontal="center" vertical="center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vertical="center" wrapText="1"/>
      <protection/>
    </xf>
    <xf numFmtId="4" fontId="0" fillId="0" borderId="17" xfId="44" applyNumberFormat="1" applyFont="1" applyBorder="1" applyAlignment="1">
      <alignment horizontal="right" vertical="center"/>
    </xf>
    <xf numFmtId="165" fontId="0" fillId="0" borderId="17" xfId="56" applyNumberFormat="1" applyFont="1" applyFill="1" applyBorder="1" applyAlignment="1" applyProtection="1">
      <alignment horizontal="center" vertical="center"/>
      <protection locked="0"/>
    </xf>
    <xf numFmtId="0" fontId="0" fillId="0" borderId="17" xfId="56" applyFont="1" applyFill="1" applyBorder="1" applyAlignment="1" applyProtection="1">
      <alignment horizontal="center" vertical="center"/>
      <protection locked="0"/>
    </xf>
    <xf numFmtId="0" fontId="0" fillId="0" borderId="17" xfId="56" applyFont="1" applyFill="1" applyBorder="1" applyAlignment="1" applyProtection="1">
      <alignment horizontal="center" vertical="center" wrapText="1"/>
      <protection locked="0"/>
    </xf>
    <xf numFmtId="4" fontId="0" fillId="0" borderId="17" xfId="44" applyNumberFormat="1" applyFont="1" applyFill="1" applyBorder="1" applyAlignment="1" applyProtection="1">
      <alignment horizontal="right" vertical="center" wrapText="1"/>
      <protection/>
    </xf>
    <xf numFmtId="43" fontId="0" fillId="0" borderId="17" xfId="44" applyFont="1" applyFill="1" applyBorder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/>
      <protection locked="0"/>
    </xf>
    <xf numFmtId="0" fontId="0" fillId="33" borderId="17" xfId="56" applyFont="1" applyFill="1" applyBorder="1" applyAlignment="1">
      <alignment horizontal="center" vertical="center"/>
      <protection/>
    </xf>
    <xf numFmtId="0" fontId="0" fillId="33" borderId="17" xfId="56" applyFont="1" applyFill="1" applyBorder="1" applyAlignment="1">
      <alignment vertical="center" wrapText="1"/>
      <protection/>
    </xf>
    <xf numFmtId="4" fontId="0" fillId="33" borderId="17" xfId="44" applyNumberFormat="1" applyFont="1" applyFill="1" applyBorder="1" applyAlignment="1">
      <alignment horizontal="right" vertical="center"/>
    </xf>
    <xf numFmtId="165" fontId="0" fillId="33" borderId="17" xfId="56" applyNumberFormat="1" applyFont="1" applyFill="1" applyBorder="1" applyAlignment="1" applyProtection="1">
      <alignment horizontal="center" vertical="center"/>
      <protection locked="0"/>
    </xf>
    <xf numFmtId="0" fontId="0" fillId="33" borderId="17" xfId="56" applyFont="1" applyFill="1" applyBorder="1" applyAlignment="1" applyProtection="1">
      <alignment horizontal="center" vertical="center"/>
      <protection locked="0"/>
    </xf>
    <xf numFmtId="0" fontId="0" fillId="33" borderId="17" xfId="56" applyFont="1" applyFill="1" applyBorder="1" applyAlignment="1" applyProtection="1">
      <alignment horizontal="center" vertical="center" wrapText="1"/>
      <protection locked="0"/>
    </xf>
    <xf numFmtId="4" fontId="0" fillId="33" borderId="17" xfId="44" applyNumberFormat="1" applyFont="1" applyFill="1" applyBorder="1" applyAlignment="1" applyProtection="1">
      <alignment horizontal="right" vertical="center" wrapText="1"/>
      <protection/>
    </xf>
    <xf numFmtId="43" fontId="0" fillId="33" borderId="17" xfId="44" applyFont="1" applyFill="1" applyBorder="1" applyAlignment="1" applyProtection="1">
      <alignment vertical="center"/>
      <protection locked="0"/>
    </xf>
    <xf numFmtId="0" fontId="0" fillId="33" borderId="0" xfId="56" applyFont="1" applyFill="1" applyAlignment="1" applyProtection="1">
      <alignment vertical="center"/>
      <protection locked="0"/>
    </xf>
    <xf numFmtId="0" fontId="3" fillId="0" borderId="17" xfId="56" applyFont="1" applyBorder="1" applyAlignment="1" applyProtection="1">
      <alignment vertical="center"/>
      <protection locked="0"/>
    </xf>
    <xf numFmtId="0" fontId="3" fillId="0" borderId="17" xfId="56" applyFont="1" applyBorder="1" applyAlignment="1" applyProtection="1">
      <alignment vertical="center" wrapText="1"/>
      <protection locked="0"/>
    </xf>
    <xf numFmtId="0" fontId="4" fillId="0" borderId="17" xfId="56" applyFont="1" applyBorder="1" applyAlignment="1" applyProtection="1">
      <alignment horizontal="center" vertical="center" wrapText="1"/>
      <protection locked="0"/>
    </xf>
    <xf numFmtId="4" fontId="3" fillId="0" borderId="17" xfId="56" applyNumberFormat="1" applyFont="1" applyBorder="1" applyAlignment="1" applyProtection="1">
      <alignment horizontal="right" vertical="center"/>
      <protection locked="0"/>
    </xf>
    <xf numFmtId="43" fontId="4" fillId="0" borderId="17" xfId="56" applyNumberFormat="1" applyFont="1" applyBorder="1" applyAlignment="1" applyProtection="1">
      <alignment vertical="center"/>
      <protection locked="0"/>
    </xf>
    <xf numFmtId="0" fontId="3" fillId="0" borderId="0" xfId="56" applyFont="1" applyAlignment="1" applyProtection="1">
      <alignment vertical="center"/>
      <protection locked="0"/>
    </xf>
    <xf numFmtId="0" fontId="0" fillId="0" borderId="0" xfId="56" applyFont="1" applyBorder="1" applyAlignment="1" applyProtection="1">
      <alignment vertical="center"/>
      <protection locked="0"/>
    </xf>
    <xf numFmtId="0" fontId="0" fillId="0" borderId="0" xfId="56" applyFont="1" applyBorder="1" applyAlignment="1" applyProtection="1">
      <alignment vertical="center" wrapText="1"/>
      <protection locked="0"/>
    </xf>
    <xf numFmtId="0" fontId="4" fillId="0" borderId="0" xfId="56" applyFont="1" applyBorder="1" applyAlignment="1" applyProtection="1">
      <alignment horizontal="center" vertical="center" wrapText="1"/>
      <protection locked="0"/>
    </xf>
    <xf numFmtId="4" fontId="0" fillId="0" borderId="0" xfId="56" applyNumberFormat="1" applyFont="1" applyBorder="1" applyAlignment="1" applyProtection="1">
      <alignment horizontal="right" vertical="center"/>
      <protection locked="0"/>
    </xf>
    <xf numFmtId="0" fontId="0" fillId="0" borderId="0" xfId="56" applyFont="1" applyBorder="1" applyAlignment="1" applyProtection="1">
      <alignment vertical="center"/>
      <protection/>
    </xf>
    <xf numFmtId="0" fontId="0" fillId="0" borderId="0" xfId="56" applyNumberFormat="1" applyFont="1" applyBorder="1" applyAlignment="1" applyProtection="1">
      <alignment vertical="center"/>
      <protection/>
    </xf>
    <xf numFmtId="43" fontId="4" fillId="0" borderId="0" xfId="56" applyNumberFormat="1" applyFont="1" applyBorder="1" applyAlignment="1" applyProtection="1">
      <alignment vertical="center"/>
      <protection locked="0"/>
    </xf>
    <xf numFmtId="0" fontId="3" fillId="0" borderId="0" xfId="56" applyFont="1" applyAlignment="1" applyProtection="1">
      <alignment vertical="center" wrapText="1"/>
      <protection locked="0"/>
    </xf>
    <xf numFmtId="4" fontId="3" fillId="0" borderId="0" xfId="56" applyNumberFormat="1" applyFont="1" applyAlignment="1" applyProtection="1">
      <alignment horizontal="right" vertical="center"/>
      <protection locked="0"/>
    </xf>
    <xf numFmtId="0" fontId="3" fillId="0" borderId="0" xfId="56" applyFont="1" applyAlignment="1" applyProtection="1">
      <alignment horizontal="center" vertical="center" wrapText="1"/>
      <protection locked="0"/>
    </xf>
    <xf numFmtId="0" fontId="3" fillId="0" borderId="0" xfId="56" applyNumberFormat="1" applyFont="1" applyAlignment="1" applyProtection="1">
      <alignment vertical="center"/>
      <protection locked="0"/>
    </xf>
    <xf numFmtId="0" fontId="0" fillId="0" borderId="0" xfId="56" applyFont="1" applyAlignment="1" applyProtection="1">
      <alignment vertical="center" wrapText="1"/>
      <protection locked="0"/>
    </xf>
    <xf numFmtId="4" fontId="0" fillId="0" borderId="0" xfId="56" applyNumberFormat="1" applyFont="1" applyAlignment="1" applyProtection="1">
      <alignment horizontal="right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0" fillId="0" borderId="0" xfId="56" applyNumberFormat="1" applyFont="1" applyAlignment="1" applyProtection="1">
      <alignment vertical="center"/>
      <protection locked="0"/>
    </xf>
    <xf numFmtId="0" fontId="0" fillId="0" borderId="17" xfId="63" applyNumberFormat="1" applyFont="1" applyFill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14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6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5" xfId="63" applyNumberFormat="1" applyFont="1" applyFill="1" applyBorder="1" applyAlignment="1">
      <alignment horizontal="center" vertical="center"/>
    </xf>
    <xf numFmtId="164" fontId="11" fillId="0" borderId="14" xfId="63" applyFont="1" applyBorder="1" applyAlignment="1">
      <alignment horizontal="center"/>
    </xf>
    <xf numFmtId="164" fontId="11" fillId="0" borderId="15" xfId="63" applyFont="1" applyBorder="1" applyAlignment="1">
      <alignment horizontal="center"/>
    </xf>
    <xf numFmtId="4" fontId="9" fillId="0" borderId="17" xfId="63" applyNumberFormat="1" applyFont="1" applyBorder="1" applyAlignment="1">
      <alignment horizontal="right" vertical="center"/>
    </xf>
    <xf numFmtId="4" fontId="9" fillId="0" borderId="17" xfId="63" applyNumberFormat="1" applyFont="1" applyBorder="1" applyAlignment="1">
      <alignment/>
    </xf>
    <xf numFmtId="4" fontId="11" fillId="0" borderId="17" xfId="0" applyNumberFormat="1" applyFont="1" applyBorder="1" applyAlignment="1">
      <alignment horizontal="right" vertical="center"/>
    </xf>
    <xf numFmtId="0" fontId="0" fillId="33" borderId="17" xfId="63" applyNumberFormat="1" applyFont="1" applyFill="1" applyBorder="1" applyAlignment="1">
      <alignment horizontal="center" vertical="center" wrapText="1"/>
    </xf>
    <xf numFmtId="4" fontId="9" fillId="0" borderId="17" xfId="63" applyNumberFormat="1" applyFont="1" applyFill="1" applyBorder="1" applyAlignment="1">
      <alignment horizontal="right" vertical="center"/>
    </xf>
    <xf numFmtId="4" fontId="9" fillId="0" borderId="17" xfId="63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0" fillId="35" borderId="17" xfId="63" applyNumberFormat="1" applyFont="1" applyFill="1" applyBorder="1" applyAlignment="1">
      <alignment horizontal="center" vertical="center" wrapText="1"/>
    </xf>
    <xf numFmtId="0" fontId="0" fillId="35" borderId="17" xfId="68" applyFont="1" applyFill="1" applyBorder="1" applyAlignment="1">
      <alignment horizontal="center" vertical="center"/>
      <protection/>
    </xf>
    <xf numFmtId="0" fontId="50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2" fillId="0" borderId="0" xfId="63" applyFont="1" applyFill="1" applyAlignment="1">
      <alignment horizontal="center" vertical="center"/>
    </xf>
    <xf numFmtId="4" fontId="2" fillId="0" borderId="0" xfId="63" applyNumberFormat="1" applyFont="1" applyFill="1" applyAlignment="1">
      <alignment horizontal="right" vertical="center"/>
    </xf>
    <xf numFmtId="164" fontId="2" fillId="0" borderId="10" xfId="63" applyFont="1" applyFill="1" applyBorder="1" applyAlignment="1">
      <alignment horizontal="center" vertical="center"/>
    </xf>
    <xf numFmtId="4" fontId="2" fillId="0" borderId="10" xfId="63" applyNumberFormat="1" applyFont="1" applyFill="1" applyBorder="1" applyAlignment="1">
      <alignment horizontal="right" vertical="center"/>
    </xf>
    <xf numFmtId="43" fontId="2" fillId="0" borderId="0" xfId="44" applyFont="1" applyAlignment="1" applyProtection="1">
      <alignment horizontal="center" vertical="center"/>
      <protection locked="0"/>
    </xf>
    <xf numFmtId="43" fontId="2" fillId="0" borderId="10" xfId="44" applyFont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15" xfId="63"/>
    <cellStyle name="เครื่องหมายจุลภาค 2" xfId="64"/>
    <cellStyle name="เครื่องหมายจุลภาค 2 13" xfId="65"/>
    <cellStyle name="เครื่องหมายจุลภาค 2 2" xfId="66"/>
    <cellStyle name="เครื่องหมายจุลภาค_OPD" xfId="67"/>
    <cellStyle name="ปกติ 2" xfId="68"/>
    <cellStyle name="ปกติ_OPD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37</xdr:row>
      <xdr:rowOff>0</xdr:rowOff>
    </xdr:from>
    <xdr:ext cx="76200" cy="295275"/>
    <xdr:sp>
      <xdr:nvSpPr>
        <xdr:cNvPr id="1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2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2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3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4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5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59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60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61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62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63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64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6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6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6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6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6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7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9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0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1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2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3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4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5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6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7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8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19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120" name="Text Box 167"/>
        <xdr:cNvSpPr txBox="1">
          <a:spLocks noChangeArrowheads="1"/>
        </xdr:cNvSpPr>
      </xdr:nvSpPr>
      <xdr:spPr>
        <a:xfrm>
          <a:off x="3524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121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122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123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95275"/>
    <xdr:sp>
      <xdr:nvSpPr>
        <xdr:cNvPr id="124" name="Text Box 167"/>
        <xdr:cNvSpPr txBox="1">
          <a:spLocks noChangeArrowheads="1"/>
        </xdr:cNvSpPr>
      </xdr:nvSpPr>
      <xdr:spPr>
        <a:xfrm>
          <a:off x="3524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25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26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2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2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2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3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4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5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6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7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8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8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8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83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84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85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86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87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188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8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19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0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1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2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5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6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7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8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39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40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41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42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43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244" name="Text Box 167"/>
        <xdr:cNvSpPr txBox="1">
          <a:spLocks noChangeArrowheads="1"/>
        </xdr:cNvSpPr>
      </xdr:nvSpPr>
      <xdr:spPr>
        <a:xfrm>
          <a:off x="456247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245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246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247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95275"/>
    <xdr:sp>
      <xdr:nvSpPr>
        <xdr:cNvPr id="248" name="Text Box 167"/>
        <xdr:cNvSpPr txBox="1">
          <a:spLocks noChangeArrowheads="1"/>
        </xdr:cNvSpPr>
      </xdr:nvSpPr>
      <xdr:spPr>
        <a:xfrm>
          <a:off x="456247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249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250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5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6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7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8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29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0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07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08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09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10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11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12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1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2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3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4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59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0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1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2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3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4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5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6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7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368" name="Text Box 167"/>
        <xdr:cNvSpPr txBox="1">
          <a:spLocks noChangeArrowheads="1"/>
        </xdr:cNvSpPr>
      </xdr:nvSpPr>
      <xdr:spPr>
        <a:xfrm>
          <a:off x="54864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69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70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71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95275"/>
    <xdr:sp>
      <xdr:nvSpPr>
        <xdr:cNvPr id="372" name="Text Box 167"/>
        <xdr:cNvSpPr txBox="1">
          <a:spLocks noChangeArrowheads="1"/>
        </xdr:cNvSpPr>
      </xdr:nvSpPr>
      <xdr:spPr>
        <a:xfrm>
          <a:off x="54864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373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374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7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7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7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7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7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8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39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0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1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2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3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31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32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33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34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35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36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3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3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3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4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5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6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7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3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4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5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6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7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8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89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90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91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492" name="Text Box 167"/>
        <xdr:cNvSpPr txBox="1">
          <a:spLocks noChangeArrowheads="1"/>
        </xdr:cNvSpPr>
      </xdr:nvSpPr>
      <xdr:spPr>
        <a:xfrm>
          <a:off x="64960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93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94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95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95275"/>
    <xdr:sp>
      <xdr:nvSpPr>
        <xdr:cNvPr id="496" name="Text Box 167"/>
        <xdr:cNvSpPr txBox="1">
          <a:spLocks noChangeArrowheads="1"/>
        </xdr:cNvSpPr>
      </xdr:nvSpPr>
      <xdr:spPr>
        <a:xfrm>
          <a:off x="64960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497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498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49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0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1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2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3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4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5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5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5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5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5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555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556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557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558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559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560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6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7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8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59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7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8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09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0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1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2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3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4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5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00025"/>
    <xdr:sp>
      <xdr:nvSpPr>
        <xdr:cNvPr id="616" name="Text Box 167"/>
        <xdr:cNvSpPr txBox="1">
          <a:spLocks noChangeArrowheads="1"/>
        </xdr:cNvSpPr>
      </xdr:nvSpPr>
      <xdr:spPr>
        <a:xfrm>
          <a:off x="7553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617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618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619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76200" cy="295275"/>
    <xdr:sp>
      <xdr:nvSpPr>
        <xdr:cNvPr id="620" name="Text Box 167"/>
        <xdr:cNvSpPr txBox="1">
          <a:spLocks noChangeArrowheads="1"/>
        </xdr:cNvSpPr>
      </xdr:nvSpPr>
      <xdr:spPr>
        <a:xfrm>
          <a:off x="7553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21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22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2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3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4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5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6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7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79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80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81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82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83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684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8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8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8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8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8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69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0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1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2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1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2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3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4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5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6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7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8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39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0025"/>
    <xdr:sp>
      <xdr:nvSpPr>
        <xdr:cNvPr id="740" name="Text Box 167"/>
        <xdr:cNvSpPr txBox="1">
          <a:spLocks noChangeArrowheads="1"/>
        </xdr:cNvSpPr>
      </xdr:nvSpPr>
      <xdr:spPr>
        <a:xfrm>
          <a:off x="86106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741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742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743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95275"/>
    <xdr:sp>
      <xdr:nvSpPr>
        <xdr:cNvPr id="744" name="Text Box 167"/>
        <xdr:cNvSpPr txBox="1">
          <a:spLocks noChangeArrowheads="1"/>
        </xdr:cNvSpPr>
      </xdr:nvSpPr>
      <xdr:spPr>
        <a:xfrm>
          <a:off x="86106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745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746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4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4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4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5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6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7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8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79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0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0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0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03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04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05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06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07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08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0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1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2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3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4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5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6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7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8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59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60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61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62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63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00025"/>
    <xdr:sp>
      <xdr:nvSpPr>
        <xdr:cNvPr id="864" name="Text Box 167"/>
        <xdr:cNvSpPr txBox="1">
          <a:spLocks noChangeArrowheads="1"/>
        </xdr:cNvSpPr>
      </xdr:nvSpPr>
      <xdr:spPr>
        <a:xfrm>
          <a:off x="98679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65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66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67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76200" cy="295275"/>
    <xdr:sp>
      <xdr:nvSpPr>
        <xdr:cNvPr id="868" name="Text Box 167"/>
        <xdr:cNvSpPr txBox="1">
          <a:spLocks noChangeArrowheads="1"/>
        </xdr:cNvSpPr>
      </xdr:nvSpPr>
      <xdr:spPr>
        <a:xfrm>
          <a:off x="98679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869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870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7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8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89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0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1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2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27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28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29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30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31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32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3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4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5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6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79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0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1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2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3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4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5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6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7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00025"/>
    <xdr:sp>
      <xdr:nvSpPr>
        <xdr:cNvPr id="988" name="Text Box 167"/>
        <xdr:cNvSpPr txBox="1">
          <a:spLocks noChangeArrowheads="1"/>
        </xdr:cNvSpPr>
      </xdr:nvSpPr>
      <xdr:spPr>
        <a:xfrm>
          <a:off x="107632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89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90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91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295275"/>
    <xdr:sp>
      <xdr:nvSpPr>
        <xdr:cNvPr id="992" name="Text Box 167"/>
        <xdr:cNvSpPr txBox="1">
          <a:spLocks noChangeArrowheads="1"/>
        </xdr:cNvSpPr>
      </xdr:nvSpPr>
      <xdr:spPr>
        <a:xfrm>
          <a:off x="107632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993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994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99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99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99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99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99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0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1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2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3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4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5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051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052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053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054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055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056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5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5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5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6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7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8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09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3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4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5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6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7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8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09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10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11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00025"/>
    <xdr:sp>
      <xdr:nvSpPr>
        <xdr:cNvPr id="1112" name="Text Box 167"/>
        <xdr:cNvSpPr txBox="1">
          <a:spLocks noChangeArrowheads="1"/>
        </xdr:cNvSpPr>
      </xdr:nvSpPr>
      <xdr:spPr>
        <a:xfrm>
          <a:off x="1156335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113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114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115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295275"/>
    <xdr:sp>
      <xdr:nvSpPr>
        <xdr:cNvPr id="1116" name="Text Box 167"/>
        <xdr:cNvSpPr txBox="1">
          <a:spLocks noChangeArrowheads="1"/>
        </xdr:cNvSpPr>
      </xdr:nvSpPr>
      <xdr:spPr>
        <a:xfrm>
          <a:off x="1156335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17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18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1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2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3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4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5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6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7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7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7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7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7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75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76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77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78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79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180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8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19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0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1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7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8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29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0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1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2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3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4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5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00025"/>
    <xdr:sp>
      <xdr:nvSpPr>
        <xdr:cNvPr id="1236" name="Text Box 167"/>
        <xdr:cNvSpPr txBox="1">
          <a:spLocks noChangeArrowheads="1"/>
        </xdr:cNvSpPr>
      </xdr:nvSpPr>
      <xdr:spPr>
        <a:xfrm>
          <a:off x="12573000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237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238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239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76200" cy="295275"/>
    <xdr:sp>
      <xdr:nvSpPr>
        <xdr:cNvPr id="1240" name="Text Box 167"/>
        <xdr:cNvSpPr txBox="1">
          <a:spLocks noChangeArrowheads="1"/>
        </xdr:cNvSpPr>
      </xdr:nvSpPr>
      <xdr:spPr>
        <a:xfrm>
          <a:off x="12573000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241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242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4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5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6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7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8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29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299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00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01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02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03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04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0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0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0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0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0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1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2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3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4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1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2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3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4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5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6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7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8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59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00025"/>
    <xdr:sp>
      <xdr:nvSpPr>
        <xdr:cNvPr id="1360" name="Text Box 167"/>
        <xdr:cNvSpPr txBox="1">
          <a:spLocks noChangeArrowheads="1"/>
        </xdr:cNvSpPr>
      </xdr:nvSpPr>
      <xdr:spPr>
        <a:xfrm>
          <a:off x="13649325" y="1089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61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62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63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76200" cy="295275"/>
    <xdr:sp>
      <xdr:nvSpPr>
        <xdr:cNvPr id="1364" name="Text Box 167"/>
        <xdr:cNvSpPr txBox="1">
          <a:spLocks noChangeArrowheads="1"/>
        </xdr:cNvSpPr>
      </xdr:nvSpPr>
      <xdr:spPr>
        <a:xfrm>
          <a:off x="13649325" y="108966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70" zoomScaleNormal="70" zoomScalePageLayoutView="0" workbookViewId="0" topLeftCell="A1">
      <selection activeCell="C4" sqref="C4:E37"/>
    </sheetView>
  </sheetViews>
  <sheetFormatPr defaultColWidth="9.140625" defaultRowHeight="12.75"/>
  <cols>
    <col min="1" max="2" width="6.7109375" style="0" customWidth="1"/>
    <col min="3" max="3" width="7.421875" style="0" bestFit="1" customWidth="1"/>
    <col min="4" max="4" width="10.140625" style="0" bestFit="1" customWidth="1"/>
    <col min="5" max="5" width="12.28125" style="0" bestFit="1" customWidth="1"/>
    <col min="6" max="6" width="9.57421875" style="0" bestFit="1" customWidth="1"/>
    <col min="7" max="7" width="15.57421875" style="0" bestFit="1" customWidth="1"/>
    <col min="8" max="8" width="13.8515625" style="0" bestFit="1" customWidth="1"/>
    <col min="9" max="9" width="15.140625" style="0" bestFit="1" customWidth="1"/>
    <col min="10" max="10" width="15.8515625" style="0" bestFit="1" customWidth="1"/>
    <col min="11" max="11" width="15.8515625" style="0" customWidth="1"/>
    <col min="12" max="12" width="18.8515625" style="0" bestFit="1" customWidth="1"/>
    <col min="13" max="13" width="13.421875" style="0" bestFit="1" customWidth="1"/>
    <col min="14" max="14" width="12.00390625" style="0" bestFit="1" customWidth="1"/>
    <col min="15" max="15" width="15.140625" style="0" bestFit="1" customWidth="1"/>
    <col min="16" max="16" width="16.140625" style="0" bestFit="1" customWidth="1"/>
    <col min="17" max="17" width="13.8515625" style="0" bestFit="1" customWidth="1"/>
  </cols>
  <sheetData>
    <row r="1" spans="1:17" s="68" customFormat="1" ht="21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67"/>
    </row>
    <row r="2" spans="1:17" s="65" customFormat="1" ht="23.25" customHeight="1">
      <c r="A2" s="187" t="s">
        <v>80</v>
      </c>
      <c r="B2" s="187" t="s">
        <v>2</v>
      </c>
      <c r="C2" s="188" t="s">
        <v>64</v>
      </c>
      <c r="D2" s="189"/>
      <c r="E2" s="190"/>
      <c r="F2" s="194" t="s">
        <v>65</v>
      </c>
      <c r="G2" s="69" t="s">
        <v>66</v>
      </c>
      <c r="H2" s="69" t="s">
        <v>67</v>
      </c>
      <c r="I2" s="69" t="s">
        <v>68</v>
      </c>
      <c r="J2" s="169" t="s">
        <v>69</v>
      </c>
      <c r="K2" s="169" t="s">
        <v>69</v>
      </c>
      <c r="L2" s="69" t="s">
        <v>70</v>
      </c>
      <c r="M2" s="69" t="s">
        <v>71</v>
      </c>
      <c r="N2" s="69" t="s">
        <v>72</v>
      </c>
      <c r="O2" s="69" t="s">
        <v>73</v>
      </c>
      <c r="P2" s="69" t="s">
        <v>74</v>
      </c>
      <c r="Q2" s="69" t="s">
        <v>8</v>
      </c>
    </row>
    <row r="3" spans="1:17" s="65" customFormat="1" ht="23.25">
      <c r="A3" s="187"/>
      <c r="B3" s="187"/>
      <c r="C3" s="191"/>
      <c r="D3" s="192"/>
      <c r="E3" s="193"/>
      <c r="F3" s="194"/>
      <c r="G3" s="70"/>
      <c r="H3" s="70" t="s">
        <v>75</v>
      </c>
      <c r="I3" s="70" t="s">
        <v>76</v>
      </c>
      <c r="J3" s="170" t="s">
        <v>180</v>
      </c>
      <c r="K3" s="170" t="s">
        <v>181</v>
      </c>
      <c r="L3" s="70" t="s">
        <v>77</v>
      </c>
      <c r="M3" s="70" t="s">
        <v>78</v>
      </c>
      <c r="N3" s="70" t="s">
        <v>79</v>
      </c>
      <c r="O3" s="70"/>
      <c r="P3" s="70"/>
      <c r="Q3" s="70"/>
    </row>
    <row r="4" spans="1:17" s="39" customFormat="1" ht="23.25" customHeight="1">
      <c r="A4" s="155">
        <v>1</v>
      </c>
      <c r="B4" s="13" t="s">
        <v>81</v>
      </c>
      <c r="C4" s="62"/>
      <c r="D4" s="177"/>
      <c r="E4" s="62"/>
      <c r="F4" s="72" t="s">
        <v>82</v>
      </c>
      <c r="G4" s="171">
        <v>158700</v>
      </c>
      <c r="H4" s="171">
        <f>110980-5200</f>
        <v>105780</v>
      </c>
      <c r="I4" s="171">
        <v>400</v>
      </c>
      <c r="J4" s="172">
        <v>3777.5</v>
      </c>
      <c r="K4" s="171">
        <v>0</v>
      </c>
      <c r="L4" s="171">
        <v>6213.9898</v>
      </c>
      <c r="M4" s="171">
        <v>0</v>
      </c>
      <c r="N4" s="171">
        <v>7758.12</v>
      </c>
      <c r="O4" s="171">
        <v>0</v>
      </c>
      <c r="P4" s="171">
        <v>0</v>
      </c>
      <c r="Q4" s="173">
        <f aca="true" t="shared" si="0" ref="Q4:Q37">SUM(G4:P4)</f>
        <v>282629.6098</v>
      </c>
    </row>
    <row r="5" spans="1:17" s="39" customFormat="1" ht="23.25" customHeight="1">
      <c r="A5" s="155">
        <v>2</v>
      </c>
      <c r="B5" s="13" t="s">
        <v>81</v>
      </c>
      <c r="C5" s="62"/>
      <c r="D5" s="177"/>
      <c r="E5" s="62"/>
      <c r="F5" s="72" t="s">
        <v>83</v>
      </c>
      <c r="G5" s="171">
        <v>156420</v>
      </c>
      <c r="H5" s="171">
        <v>98960</v>
      </c>
      <c r="I5" s="171">
        <v>400</v>
      </c>
      <c r="J5" s="172">
        <v>980</v>
      </c>
      <c r="K5" s="171">
        <v>0</v>
      </c>
      <c r="L5" s="171">
        <v>5308.8395</v>
      </c>
      <c r="M5" s="171">
        <v>0</v>
      </c>
      <c r="N5" s="171">
        <v>2669.79</v>
      </c>
      <c r="O5" s="171">
        <v>0</v>
      </c>
      <c r="P5" s="171">
        <v>0</v>
      </c>
      <c r="Q5" s="173">
        <f t="shared" si="0"/>
        <v>264738.6295</v>
      </c>
    </row>
    <row r="6" spans="1:17" ht="23.25">
      <c r="A6" s="155">
        <v>3</v>
      </c>
      <c r="B6" s="13" t="s">
        <v>81</v>
      </c>
      <c r="C6" s="62"/>
      <c r="D6" s="177"/>
      <c r="E6" s="62"/>
      <c r="F6" s="72">
        <v>129</v>
      </c>
      <c r="G6" s="171">
        <v>163320</v>
      </c>
      <c r="H6" s="171">
        <v>110780</v>
      </c>
      <c r="I6" s="171">
        <v>200</v>
      </c>
      <c r="J6" s="172">
        <v>8792</v>
      </c>
      <c r="K6" s="172">
        <v>2144</v>
      </c>
      <c r="L6" s="171">
        <v>5237.8521</v>
      </c>
      <c r="M6" s="171">
        <v>0</v>
      </c>
      <c r="N6" s="171">
        <v>15776.03</v>
      </c>
      <c r="O6" s="171">
        <v>0</v>
      </c>
      <c r="P6" s="171">
        <v>0</v>
      </c>
      <c r="Q6" s="173">
        <f t="shared" si="0"/>
        <v>306249.88210000005</v>
      </c>
    </row>
    <row r="7" spans="1:17" ht="23.25">
      <c r="A7" s="155">
        <v>4</v>
      </c>
      <c r="B7" s="13" t="s">
        <v>81</v>
      </c>
      <c r="C7" s="62"/>
      <c r="D7" s="177"/>
      <c r="E7" s="62"/>
      <c r="F7" s="72" t="s">
        <v>84</v>
      </c>
      <c r="G7" s="171">
        <v>158700</v>
      </c>
      <c r="H7" s="171">
        <f>115260-800</f>
        <v>114460</v>
      </c>
      <c r="I7" s="171">
        <v>0</v>
      </c>
      <c r="J7" s="172">
        <v>2110</v>
      </c>
      <c r="K7" s="171">
        <v>0</v>
      </c>
      <c r="L7" s="171">
        <v>3108.03</v>
      </c>
      <c r="M7" s="171">
        <v>0</v>
      </c>
      <c r="N7" s="171">
        <v>7758.12</v>
      </c>
      <c r="O7" s="171">
        <v>0</v>
      </c>
      <c r="P7" s="171">
        <v>0</v>
      </c>
      <c r="Q7" s="173">
        <f t="shared" si="0"/>
        <v>286136.15</v>
      </c>
    </row>
    <row r="8" spans="1:17" ht="23.25">
      <c r="A8" s="155">
        <v>5</v>
      </c>
      <c r="B8" s="13" t="s">
        <v>81</v>
      </c>
      <c r="C8" s="62"/>
      <c r="D8" s="177"/>
      <c r="E8" s="62"/>
      <c r="F8" s="72" t="s">
        <v>85</v>
      </c>
      <c r="G8" s="171">
        <v>163320</v>
      </c>
      <c r="H8" s="171">
        <v>124390</v>
      </c>
      <c r="I8" s="171">
        <v>0</v>
      </c>
      <c r="J8" s="172">
        <v>22863.75</v>
      </c>
      <c r="K8" s="171">
        <v>0</v>
      </c>
      <c r="L8" s="171">
        <v>553.3043</v>
      </c>
      <c r="M8" s="171">
        <v>0</v>
      </c>
      <c r="N8" s="171">
        <v>15626.03</v>
      </c>
      <c r="O8" s="171">
        <v>0</v>
      </c>
      <c r="P8" s="171">
        <v>0</v>
      </c>
      <c r="Q8" s="173">
        <f t="shared" si="0"/>
        <v>326753.08430000005</v>
      </c>
    </row>
    <row r="9" spans="1:17" ht="23.25">
      <c r="A9" s="155">
        <v>6</v>
      </c>
      <c r="B9" s="13" t="s">
        <v>81</v>
      </c>
      <c r="C9" s="62"/>
      <c r="D9" s="177"/>
      <c r="E9" s="62"/>
      <c r="F9" s="72" t="s">
        <v>86</v>
      </c>
      <c r="G9" s="171">
        <v>160920</v>
      </c>
      <c r="H9" s="171">
        <v>118870</v>
      </c>
      <c r="I9" s="171">
        <v>0</v>
      </c>
      <c r="J9" s="172">
        <v>148</v>
      </c>
      <c r="K9" s="171">
        <v>0</v>
      </c>
      <c r="L9" s="171">
        <v>4746.1547</v>
      </c>
      <c r="M9" s="171">
        <v>0</v>
      </c>
      <c r="N9" s="171">
        <v>10074.12</v>
      </c>
      <c r="O9" s="171">
        <v>0</v>
      </c>
      <c r="P9" s="171">
        <v>0</v>
      </c>
      <c r="Q9" s="173">
        <f t="shared" si="0"/>
        <v>294758.2747</v>
      </c>
    </row>
    <row r="10" spans="1:17" ht="23.25">
      <c r="A10" s="155">
        <v>7</v>
      </c>
      <c r="B10" s="13" t="s">
        <v>81</v>
      </c>
      <c r="C10" s="62"/>
      <c r="D10" s="177"/>
      <c r="E10" s="62"/>
      <c r="F10" s="72" t="s">
        <v>87</v>
      </c>
      <c r="G10" s="171">
        <v>162000</v>
      </c>
      <c r="H10" s="171">
        <v>100720</v>
      </c>
      <c r="I10" s="171">
        <v>0</v>
      </c>
      <c r="J10" s="172">
        <v>1330.75</v>
      </c>
      <c r="K10" s="172">
        <v>1345</v>
      </c>
      <c r="L10" s="171">
        <v>8926.77</v>
      </c>
      <c r="M10" s="171">
        <v>0</v>
      </c>
      <c r="N10" s="171">
        <v>15481.03</v>
      </c>
      <c r="O10" s="171">
        <v>0</v>
      </c>
      <c r="P10" s="171">
        <v>0</v>
      </c>
      <c r="Q10" s="173">
        <f t="shared" si="0"/>
        <v>289803.55000000005</v>
      </c>
    </row>
    <row r="11" spans="1:17" ht="23.25">
      <c r="A11" s="155">
        <v>8</v>
      </c>
      <c r="B11" s="13" t="s">
        <v>81</v>
      </c>
      <c r="C11" s="62"/>
      <c r="D11" s="177"/>
      <c r="E11" s="62"/>
      <c r="F11" s="72" t="s">
        <v>88</v>
      </c>
      <c r="G11" s="171">
        <v>183826.77</v>
      </c>
      <c r="H11" s="171">
        <f>196944.35-800-40000</f>
        <v>156144.35</v>
      </c>
      <c r="I11" s="171">
        <v>0</v>
      </c>
      <c r="J11" s="172">
        <v>2470.75</v>
      </c>
      <c r="K11" s="171">
        <v>0</v>
      </c>
      <c r="L11" s="171">
        <v>4118.4343</v>
      </c>
      <c r="M11" s="171">
        <v>0</v>
      </c>
      <c r="N11" s="171">
        <v>16361.03</v>
      </c>
      <c r="O11" s="171">
        <v>0</v>
      </c>
      <c r="P11" s="171">
        <v>0</v>
      </c>
      <c r="Q11" s="173">
        <f t="shared" si="0"/>
        <v>362921.33430000005</v>
      </c>
    </row>
    <row r="12" spans="1:17" ht="23.25">
      <c r="A12" s="155">
        <v>9</v>
      </c>
      <c r="B12" s="13" t="s">
        <v>81</v>
      </c>
      <c r="C12" s="62"/>
      <c r="D12" s="177"/>
      <c r="E12" s="62"/>
      <c r="F12" s="72" t="s">
        <v>89</v>
      </c>
      <c r="G12" s="171">
        <v>478572</v>
      </c>
      <c r="H12" s="171">
        <f>15880-1000</f>
        <v>14880</v>
      </c>
      <c r="I12" s="171">
        <v>840</v>
      </c>
      <c r="J12" s="172">
        <v>99008</v>
      </c>
      <c r="K12" s="172">
        <v>2020</v>
      </c>
      <c r="L12" s="171">
        <v>10740.505</v>
      </c>
      <c r="M12" s="171">
        <v>0</v>
      </c>
      <c r="N12" s="171">
        <v>24528.12</v>
      </c>
      <c r="O12" s="171">
        <v>0</v>
      </c>
      <c r="P12" s="171">
        <v>0</v>
      </c>
      <c r="Q12" s="173">
        <f t="shared" si="0"/>
        <v>630588.625</v>
      </c>
    </row>
    <row r="13" spans="1:17" ht="23.25">
      <c r="A13" s="155">
        <v>10</v>
      </c>
      <c r="B13" s="13" t="s">
        <v>81</v>
      </c>
      <c r="C13" s="62"/>
      <c r="D13" s="177"/>
      <c r="E13" s="62"/>
      <c r="F13" s="72" t="s">
        <v>90</v>
      </c>
      <c r="G13" s="171">
        <v>478572</v>
      </c>
      <c r="H13" s="171">
        <f>53280-6000</f>
        <v>47280</v>
      </c>
      <c r="I13" s="171">
        <v>10820</v>
      </c>
      <c r="J13" s="172">
        <v>5448</v>
      </c>
      <c r="K13" s="171">
        <v>0</v>
      </c>
      <c r="L13" s="171">
        <v>6963.6900000000005</v>
      </c>
      <c r="M13" s="171">
        <v>0</v>
      </c>
      <c r="N13" s="171">
        <v>26721.03</v>
      </c>
      <c r="O13" s="171">
        <v>33094</v>
      </c>
      <c r="P13" s="171">
        <v>0</v>
      </c>
      <c r="Q13" s="173">
        <f t="shared" si="0"/>
        <v>608898.72</v>
      </c>
    </row>
    <row r="14" spans="1:17" ht="23.25">
      <c r="A14" s="155">
        <v>11</v>
      </c>
      <c r="B14" s="13" t="s">
        <v>81</v>
      </c>
      <c r="C14" s="62"/>
      <c r="D14" s="177"/>
      <c r="E14" s="62"/>
      <c r="F14" s="72" t="s">
        <v>91</v>
      </c>
      <c r="G14" s="171">
        <v>162000</v>
      </c>
      <c r="H14" s="171">
        <v>146910</v>
      </c>
      <c r="I14" s="171">
        <v>0</v>
      </c>
      <c r="J14" s="172">
        <v>43308</v>
      </c>
      <c r="K14" s="171">
        <v>0</v>
      </c>
      <c r="L14" s="171">
        <v>4110.2</v>
      </c>
      <c r="M14" s="171">
        <v>0</v>
      </c>
      <c r="N14" s="171">
        <v>14566.03</v>
      </c>
      <c r="O14" s="171">
        <v>0</v>
      </c>
      <c r="P14" s="171">
        <v>0</v>
      </c>
      <c r="Q14" s="173">
        <f t="shared" si="0"/>
        <v>370894.23000000004</v>
      </c>
    </row>
    <row r="15" spans="1:17" ht="23.25">
      <c r="A15" s="155">
        <v>12</v>
      </c>
      <c r="B15" s="13" t="s">
        <v>81</v>
      </c>
      <c r="C15" s="62"/>
      <c r="D15" s="177"/>
      <c r="E15" s="62"/>
      <c r="F15" s="72" t="s">
        <v>92</v>
      </c>
      <c r="G15" s="171">
        <v>162000</v>
      </c>
      <c r="H15" s="171">
        <v>117170</v>
      </c>
      <c r="I15" s="171">
        <v>0</v>
      </c>
      <c r="J15" s="172">
        <v>33712.5</v>
      </c>
      <c r="K15" s="171">
        <v>0</v>
      </c>
      <c r="L15" s="171">
        <v>4265.647800000001</v>
      </c>
      <c r="M15" s="171">
        <v>0</v>
      </c>
      <c r="N15" s="171">
        <v>14691.03</v>
      </c>
      <c r="O15" s="171">
        <v>0</v>
      </c>
      <c r="P15" s="171">
        <v>0</v>
      </c>
      <c r="Q15" s="173">
        <f t="shared" si="0"/>
        <v>331839.1778</v>
      </c>
    </row>
    <row r="16" spans="1:17" ht="23.25">
      <c r="A16" s="155">
        <v>13</v>
      </c>
      <c r="B16" s="13" t="s">
        <v>81</v>
      </c>
      <c r="C16" s="62"/>
      <c r="D16" s="177"/>
      <c r="E16" s="62"/>
      <c r="F16" s="72" t="s">
        <v>93</v>
      </c>
      <c r="G16" s="171">
        <v>162070</v>
      </c>
      <c r="H16" s="171">
        <v>166770</v>
      </c>
      <c r="I16" s="171">
        <v>2800</v>
      </c>
      <c r="J16" s="172">
        <v>740</v>
      </c>
      <c r="K16" s="171">
        <v>0</v>
      </c>
      <c r="L16" s="171">
        <v>3058.2621000000004</v>
      </c>
      <c r="M16" s="171">
        <v>0</v>
      </c>
      <c r="N16" s="171">
        <v>14016.03</v>
      </c>
      <c r="O16" s="171">
        <v>0</v>
      </c>
      <c r="P16" s="171">
        <v>0</v>
      </c>
      <c r="Q16" s="173">
        <f t="shared" si="0"/>
        <v>349454.2921</v>
      </c>
    </row>
    <row r="17" spans="1:17" ht="23.25">
      <c r="A17" s="155">
        <v>14</v>
      </c>
      <c r="B17" s="13" t="s">
        <v>81</v>
      </c>
      <c r="C17" s="62"/>
      <c r="D17" s="177"/>
      <c r="E17" s="62"/>
      <c r="F17" s="72" t="s">
        <v>94</v>
      </c>
      <c r="G17" s="171">
        <v>143400</v>
      </c>
      <c r="H17" s="171">
        <v>0</v>
      </c>
      <c r="I17" s="171">
        <v>0</v>
      </c>
      <c r="J17" s="172">
        <v>1130</v>
      </c>
      <c r="K17" s="171">
        <v>0</v>
      </c>
      <c r="L17" s="171">
        <v>0</v>
      </c>
      <c r="M17" s="171">
        <v>0</v>
      </c>
      <c r="N17" s="171">
        <v>10537.7</v>
      </c>
      <c r="O17" s="171">
        <v>0</v>
      </c>
      <c r="P17" s="171">
        <v>0</v>
      </c>
      <c r="Q17" s="173">
        <f t="shared" si="0"/>
        <v>155067.7</v>
      </c>
    </row>
    <row r="18" spans="1:17" ht="23.25">
      <c r="A18" s="155">
        <v>15</v>
      </c>
      <c r="B18" s="13" t="s">
        <v>81</v>
      </c>
      <c r="C18" s="62"/>
      <c r="D18" s="177"/>
      <c r="E18" s="62"/>
      <c r="F18" s="72" t="s">
        <v>95</v>
      </c>
      <c r="G18" s="171">
        <v>124682.67</v>
      </c>
      <c r="H18" s="171">
        <v>75530</v>
      </c>
      <c r="I18" s="171">
        <v>0</v>
      </c>
      <c r="J18" s="172">
        <v>5002.5</v>
      </c>
      <c r="K18" s="172">
        <v>1709</v>
      </c>
      <c r="L18" s="171">
        <v>1249.925</v>
      </c>
      <c r="M18" s="171">
        <v>0</v>
      </c>
      <c r="N18" s="171">
        <v>13056.03</v>
      </c>
      <c r="O18" s="171">
        <v>0</v>
      </c>
      <c r="P18" s="171">
        <v>0</v>
      </c>
      <c r="Q18" s="173">
        <f t="shared" si="0"/>
        <v>221230.12499999997</v>
      </c>
    </row>
    <row r="19" spans="1:17" ht="23.25">
      <c r="A19" s="155">
        <v>16</v>
      </c>
      <c r="B19" s="13" t="s">
        <v>81</v>
      </c>
      <c r="C19" s="62"/>
      <c r="D19" s="177"/>
      <c r="E19" s="62"/>
      <c r="F19" s="72" t="s">
        <v>96</v>
      </c>
      <c r="G19" s="171">
        <v>122400</v>
      </c>
      <c r="H19" s="171">
        <v>75290</v>
      </c>
      <c r="I19" s="171">
        <v>4100</v>
      </c>
      <c r="J19" s="172">
        <v>614</v>
      </c>
      <c r="K19" s="171">
        <v>0</v>
      </c>
      <c r="L19" s="171">
        <v>282.76</v>
      </c>
      <c r="M19" s="171">
        <v>0</v>
      </c>
      <c r="N19" s="171">
        <v>12996.03</v>
      </c>
      <c r="O19" s="171">
        <v>0</v>
      </c>
      <c r="P19" s="171">
        <v>0</v>
      </c>
      <c r="Q19" s="173">
        <f t="shared" si="0"/>
        <v>215682.79</v>
      </c>
    </row>
    <row r="20" spans="1:17" ht="23.25">
      <c r="A20" s="155">
        <v>17</v>
      </c>
      <c r="B20" s="13" t="s">
        <v>81</v>
      </c>
      <c r="C20" s="62"/>
      <c r="D20" s="177"/>
      <c r="E20" s="62"/>
      <c r="F20" s="72" t="s">
        <v>97</v>
      </c>
      <c r="G20" s="171">
        <v>166020</v>
      </c>
      <c r="H20" s="171">
        <f>88110-1000</f>
        <v>87110</v>
      </c>
      <c r="I20" s="171">
        <v>1125</v>
      </c>
      <c r="J20" s="172">
        <v>2559.5</v>
      </c>
      <c r="K20" s="172">
        <v>3174</v>
      </c>
      <c r="L20" s="171">
        <v>3058.55</v>
      </c>
      <c r="M20" s="171">
        <v>0</v>
      </c>
      <c r="N20" s="171">
        <v>16506.03</v>
      </c>
      <c r="O20" s="171">
        <v>0</v>
      </c>
      <c r="P20" s="171">
        <v>0</v>
      </c>
      <c r="Q20" s="173">
        <f t="shared" si="0"/>
        <v>279553.07999999996</v>
      </c>
    </row>
    <row r="21" spans="1:17" ht="23.25">
      <c r="A21" s="155">
        <v>18</v>
      </c>
      <c r="B21" s="13" t="s">
        <v>81</v>
      </c>
      <c r="C21" s="62"/>
      <c r="D21" s="177"/>
      <c r="E21" s="62"/>
      <c r="F21" s="72" t="s">
        <v>98</v>
      </c>
      <c r="G21" s="171">
        <v>132800</v>
      </c>
      <c r="H21" s="171">
        <v>65060</v>
      </c>
      <c r="I21" s="171">
        <v>0</v>
      </c>
      <c r="J21" s="172">
        <v>14303</v>
      </c>
      <c r="K21" s="171">
        <v>0</v>
      </c>
      <c r="L21" s="171">
        <v>0</v>
      </c>
      <c r="M21" s="171">
        <v>0</v>
      </c>
      <c r="N21" s="171">
        <v>13501.03</v>
      </c>
      <c r="O21" s="171">
        <v>0</v>
      </c>
      <c r="P21" s="171">
        <v>0</v>
      </c>
      <c r="Q21" s="173">
        <f t="shared" si="0"/>
        <v>225664.03</v>
      </c>
    </row>
    <row r="22" spans="1:17" ht="23.25">
      <c r="A22" s="155">
        <v>19</v>
      </c>
      <c r="B22" s="13" t="s">
        <v>81</v>
      </c>
      <c r="C22" s="62"/>
      <c r="D22" s="177"/>
      <c r="E22" s="62"/>
      <c r="F22" s="72" t="s">
        <v>99</v>
      </c>
      <c r="G22" s="171">
        <v>162000</v>
      </c>
      <c r="H22" s="171">
        <v>77450</v>
      </c>
      <c r="I22" s="171">
        <v>1875</v>
      </c>
      <c r="J22" s="172">
        <v>3055</v>
      </c>
      <c r="K22" s="171">
        <v>0</v>
      </c>
      <c r="L22" s="171">
        <v>3058.55</v>
      </c>
      <c r="M22" s="171">
        <v>0</v>
      </c>
      <c r="N22" s="171">
        <v>16216.03</v>
      </c>
      <c r="O22" s="171">
        <v>0</v>
      </c>
      <c r="P22" s="171">
        <v>0</v>
      </c>
      <c r="Q22" s="173">
        <f t="shared" si="0"/>
        <v>263654.58</v>
      </c>
    </row>
    <row r="23" spans="1:17" ht="23.25">
      <c r="A23" s="155">
        <v>20</v>
      </c>
      <c r="B23" s="13" t="s">
        <v>81</v>
      </c>
      <c r="C23" s="62"/>
      <c r="D23" s="177"/>
      <c r="E23" s="62"/>
      <c r="F23" s="72" t="s">
        <v>100</v>
      </c>
      <c r="G23" s="171">
        <v>162077.42</v>
      </c>
      <c r="H23" s="171">
        <v>150170</v>
      </c>
      <c r="I23" s="171">
        <v>0</v>
      </c>
      <c r="J23" s="172">
        <v>14120.75</v>
      </c>
      <c r="K23" s="171">
        <v>0</v>
      </c>
      <c r="L23" s="171">
        <v>7288.0256</v>
      </c>
      <c r="M23" s="171">
        <v>0</v>
      </c>
      <c r="N23" s="171">
        <v>14111.03</v>
      </c>
      <c r="O23" s="171">
        <v>0</v>
      </c>
      <c r="P23" s="171">
        <v>0</v>
      </c>
      <c r="Q23" s="173">
        <f t="shared" si="0"/>
        <v>347767.22560000006</v>
      </c>
    </row>
    <row r="24" spans="1:17" ht="23.25">
      <c r="A24" s="155">
        <v>21</v>
      </c>
      <c r="B24" s="13" t="s">
        <v>81</v>
      </c>
      <c r="C24" s="62"/>
      <c r="D24" s="177"/>
      <c r="E24" s="62"/>
      <c r="F24" s="72">
        <v>857</v>
      </c>
      <c r="G24" s="171">
        <v>162051.61000000002</v>
      </c>
      <c r="H24" s="171">
        <v>153982.4</v>
      </c>
      <c r="I24" s="171">
        <v>0</v>
      </c>
      <c r="J24" s="172">
        <v>7098.5</v>
      </c>
      <c r="K24" s="171">
        <v>0</v>
      </c>
      <c r="L24" s="171">
        <v>4331.8274</v>
      </c>
      <c r="M24" s="171">
        <v>0</v>
      </c>
      <c r="N24" s="171">
        <v>14111.03</v>
      </c>
      <c r="O24" s="171">
        <v>0</v>
      </c>
      <c r="P24" s="171">
        <v>0</v>
      </c>
      <c r="Q24" s="173">
        <f t="shared" si="0"/>
        <v>341575.36740000005</v>
      </c>
    </row>
    <row r="25" spans="1:17" ht="23.25">
      <c r="A25" s="174"/>
      <c r="B25" s="45" t="s">
        <v>178</v>
      </c>
      <c r="C25" s="71"/>
      <c r="D25" s="177"/>
      <c r="E25" s="71"/>
      <c r="F25" s="73" t="s">
        <v>101</v>
      </c>
      <c r="G25" s="175">
        <f>164000/12*8</f>
        <v>109333.33333333333</v>
      </c>
      <c r="H25" s="175">
        <f>(31230-600)/12*8</f>
        <v>20420</v>
      </c>
      <c r="I25" s="175">
        <f>0/12*8</f>
        <v>0</v>
      </c>
      <c r="J25" s="176">
        <f>45336.25/12*8</f>
        <v>30224.166666666668</v>
      </c>
      <c r="K25" s="175">
        <f>0/12*8</f>
        <v>0</v>
      </c>
      <c r="L25" s="175">
        <f>3418.2717/12*8</f>
        <v>2278.8478</v>
      </c>
      <c r="M25" s="175">
        <f>0/12*8</f>
        <v>0</v>
      </c>
      <c r="N25" s="175">
        <f>15776.03/12*8</f>
        <v>10517.353333333334</v>
      </c>
      <c r="O25" s="175">
        <f>0/12*8</f>
        <v>0</v>
      </c>
      <c r="P25" s="175">
        <f>0/12*8</f>
        <v>0</v>
      </c>
      <c r="Q25" s="173">
        <f t="shared" si="0"/>
        <v>172773.70113333332</v>
      </c>
    </row>
    <row r="26" spans="1:17" ht="23.25">
      <c r="A26" s="155">
        <v>22</v>
      </c>
      <c r="B26" s="13" t="s">
        <v>81</v>
      </c>
      <c r="C26" s="62"/>
      <c r="D26" s="177"/>
      <c r="E26" s="62"/>
      <c r="F26" s="72" t="s">
        <v>102</v>
      </c>
      <c r="G26" s="171">
        <v>122400</v>
      </c>
      <c r="H26" s="171">
        <v>80212.5</v>
      </c>
      <c r="I26" s="171">
        <v>0</v>
      </c>
      <c r="J26" s="172">
        <v>3986.5</v>
      </c>
      <c r="K26" s="171">
        <v>0</v>
      </c>
      <c r="L26" s="171">
        <v>3058.55</v>
      </c>
      <c r="M26" s="171">
        <v>0</v>
      </c>
      <c r="N26" s="171">
        <v>9951.03</v>
      </c>
      <c r="O26" s="171">
        <v>0</v>
      </c>
      <c r="P26" s="171">
        <v>0</v>
      </c>
      <c r="Q26" s="173">
        <f t="shared" si="0"/>
        <v>219608.58</v>
      </c>
    </row>
    <row r="27" spans="1:17" ht="23.25">
      <c r="A27" s="178"/>
      <c r="B27" s="179" t="s">
        <v>187</v>
      </c>
      <c r="C27" s="62"/>
      <c r="D27" s="180"/>
      <c r="E27" s="62"/>
      <c r="F27" s="72" t="s">
        <v>188</v>
      </c>
      <c r="G27" s="171">
        <f>162000/5</f>
        <v>32400</v>
      </c>
      <c r="H27" s="171">
        <f>0/5</f>
        <v>0</v>
      </c>
      <c r="I27" s="171">
        <f>0/5</f>
        <v>0</v>
      </c>
      <c r="J27" s="172">
        <f>93458.25/5</f>
        <v>18691.65</v>
      </c>
      <c r="K27" s="171">
        <f>0/5</f>
        <v>0</v>
      </c>
      <c r="L27" s="171">
        <f>0/5</f>
        <v>0</v>
      </c>
      <c r="M27" s="171">
        <f>0/5</f>
        <v>0</v>
      </c>
      <c r="N27" s="171">
        <f>12454.12/5</f>
        <v>2490.824</v>
      </c>
      <c r="O27" s="171">
        <f>0/5</f>
        <v>0</v>
      </c>
      <c r="P27" s="171">
        <f>0/5</f>
        <v>0</v>
      </c>
      <c r="Q27" s="173">
        <f t="shared" si="0"/>
        <v>53582.474</v>
      </c>
    </row>
    <row r="28" spans="1:17" ht="23.25">
      <c r="A28" s="155">
        <v>23</v>
      </c>
      <c r="B28" s="13" t="s">
        <v>81</v>
      </c>
      <c r="C28" s="62"/>
      <c r="D28" s="177"/>
      <c r="E28" s="62"/>
      <c r="F28" s="72" t="s">
        <v>103</v>
      </c>
      <c r="G28" s="171">
        <v>162000</v>
      </c>
      <c r="H28" s="171">
        <v>84711.2</v>
      </c>
      <c r="I28" s="171">
        <v>0</v>
      </c>
      <c r="J28" s="171">
        <v>0</v>
      </c>
      <c r="K28" s="171">
        <v>0</v>
      </c>
      <c r="L28" s="171">
        <v>3228.8515</v>
      </c>
      <c r="M28" s="171">
        <v>0</v>
      </c>
      <c r="N28" s="171">
        <v>13183.12</v>
      </c>
      <c r="O28" s="171">
        <v>0</v>
      </c>
      <c r="P28" s="171">
        <v>0</v>
      </c>
      <c r="Q28" s="173">
        <f t="shared" si="0"/>
        <v>263123.1715</v>
      </c>
    </row>
    <row r="29" spans="1:17" ht="23.25">
      <c r="A29" s="155">
        <v>24</v>
      </c>
      <c r="B29" s="13" t="s">
        <v>81</v>
      </c>
      <c r="C29" s="62"/>
      <c r="D29" s="177"/>
      <c r="E29" s="62"/>
      <c r="F29" s="72" t="s">
        <v>104</v>
      </c>
      <c r="G29" s="171">
        <v>162000</v>
      </c>
      <c r="H29" s="171">
        <v>85312.5</v>
      </c>
      <c r="I29" s="171">
        <v>0</v>
      </c>
      <c r="J29" s="172">
        <v>27336</v>
      </c>
      <c r="K29" s="171">
        <v>0</v>
      </c>
      <c r="L29" s="171">
        <v>0</v>
      </c>
      <c r="M29" s="171">
        <v>0</v>
      </c>
      <c r="N29" s="171">
        <v>13078.12</v>
      </c>
      <c r="O29" s="171">
        <v>3000</v>
      </c>
      <c r="P29" s="171">
        <v>0</v>
      </c>
      <c r="Q29" s="173">
        <f t="shared" si="0"/>
        <v>290726.62</v>
      </c>
    </row>
    <row r="30" spans="1:17" ht="23.25">
      <c r="A30" s="155">
        <v>25</v>
      </c>
      <c r="B30" s="13" t="s">
        <v>81</v>
      </c>
      <c r="C30" s="62"/>
      <c r="D30" s="177"/>
      <c r="E30" s="62"/>
      <c r="F30" s="72" t="s">
        <v>105</v>
      </c>
      <c r="G30" s="171">
        <v>102960</v>
      </c>
      <c r="H30" s="171">
        <v>23025</v>
      </c>
      <c r="I30" s="171">
        <v>0</v>
      </c>
      <c r="J30" s="171">
        <v>0</v>
      </c>
      <c r="K30" s="171">
        <v>0</v>
      </c>
      <c r="L30" s="171">
        <v>3463.69</v>
      </c>
      <c r="M30" s="171">
        <v>0</v>
      </c>
      <c r="N30" s="171">
        <v>9951.03</v>
      </c>
      <c r="O30" s="171">
        <v>0</v>
      </c>
      <c r="P30" s="171">
        <v>0</v>
      </c>
      <c r="Q30" s="173">
        <f t="shared" si="0"/>
        <v>139399.72</v>
      </c>
    </row>
    <row r="31" spans="1:17" ht="23.25">
      <c r="A31" s="155">
        <v>26</v>
      </c>
      <c r="B31" s="42" t="s">
        <v>81</v>
      </c>
      <c r="C31" s="62"/>
      <c r="D31" s="177"/>
      <c r="E31" s="62"/>
      <c r="F31" s="72" t="s">
        <v>106</v>
      </c>
      <c r="G31" s="171">
        <v>115687</v>
      </c>
      <c r="H31" s="171">
        <v>18450</v>
      </c>
      <c r="I31" s="171">
        <v>0</v>
      </c>
      <c r="J31" s="172">
        <v>1241.5</v>
      </c>
      <c r="K31" s="171">
        <v>0</v>
      </c>
      <c r="L31" s="171">
        <v>405.14</v>
      </c>
      <c r="M31" s="171">
        <v>0</v>
      </c>
      <c r="N31" s="171">
        <v>9951.03</v>
      </c>
      <c r="O31" s="171">
        <v>0</v>
      </c>
      <c r="P31" s="171">
        <v>0</v>
      </c>
      <c r="Q31" s="173">
        <f t="shared" si="0"/>
        <v>145734.67</v>
      </c>
    </row>
    <row r="32" spans="1:17" ht="23.25">
      <c r="A32" s="155">
        <v>27</v>
      </c>
      <c r="B32" s="13" t="s">
        <v>81</v>
      </c>
      <c r="C32" s="62"/>
      <c r="D32" s="177"/>
      <c r="E32" s="62"/>
      <c r="F32" s="72" t="s">
        <v>107</v>
      </c>
      <c r="G32" s="171">
        <v>102960</v>
      </c>
      <c r="H32" s="171">
        <v>24150</v>
      </c>
      <c r="I32" s="171">
        <v>0</v>
      </c>
      <c r="J32" s="171">
        <v>0</v>
      </c>
      <c r="K32" s="171">
        <v>0</v>
      </c>
      <c r="L32" s="171">
        <v>3463.69</v>
      </c>
      <c r="M32" s="171">
        <v>0</v>
      </c>
      <c r="N32" s="171">
        <v>9951.03</v>
      </c>
      <c r="O32" s="171">
        <v>0</v>
      </c>
      <c r="P32" s="171">
        <v>0</v>
      </c>
      <c r="Q32" s="173">
        <f t="shared" si="0"/>
        <v>140524.72</v>
      </c>
    </row>
    <row r="33" spans="1:17" ht="23.25">
      <c r="A33" s="155">
        <v>28</v>
      </c>
      <c r="B33" s="42" t="s">
        <v>81</v>
      </c>
      <c r="C33" s="62"/>
      <c r="D33" s="177"/>
      <c r="E33" s="62"/>
      <c r="F33" s="72" t="s">
        <v>108</v>
      </c>
      <c r="G33" s="171">
        <v>8580</v>
      </c>
      <c r="H33" s="171">
        <v>10987.5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7281.24</v>
      </c>
      <c r="O33" s="171">
        <v>0</v>
      </c>
      <c r="P33" s="171">
        <v>0</v>
      </c>
      <c r="Q33" s="173">
        <f t="shared" si="0"/>
        <v>26848.739999999998</v>
      </c>
    </row>
    <row r="34" spans="1:17" ht="23.25">
      <c r="A34" s="155">
        <v>29</v>
      </c>
      <c r="B34" s="13" t="s">
        <v>81</v>
      </c>
      <c r="C34" s="62"/>
      <c r="D34" s="177"/>
      <c r="E34" s="62"/>
      <c r="F34" s="72" t="s">
        <v>109</v>
      </c>
      <c r="G34" s="171">
        <v>102960</v>
      </c>
      <c r="H34" s="171">
        <v>22687.5</v>
      </c>
      <c r="I34" s="171">
        <v>0</v>
      </c>
      <c r="J34" s="171">
        <v>0</v>
      </c>
      <c r="K34" s="171">
        <v>0</v>
      </c>
      <c r="L34" s="171">
        <v>3463.69</v>
      </c>
      <c r="M34" s="171">
        <v>0</v>
      </c>
      <c r="N34" s="171">
        <v>9951.03</v>
      </c>
      <c r="O34" s="171">
        <v>0</v>
      </c>
      <c r="P34" s="171">
        <v>0</v>
      </c>
      <c r="Q34" s="173">
        <f t="shared" si="0"/>
        <v>139062.22</v>
      </c>
    </row>
    <row r="35" spans="1:17" ht="23.25">
      <c r="A35" s="155">
        <v>30</v>
      </c>
      <c r="B35" s="13" t="s">
        <v>81</v>
      </c>
      <c r="C35" s="62"/>
      <c r="D35" s="177"/>
      <c r="E35" s="62"/>
      <c r="F35" s="72" t="s">
        <v>110</v>
      </c>
      <c r="G35" s="171">
        <v>119566.26000000001</v>
      </c>
      <c r="H35" s="171">
        <f>3300-300</f>
        <v>3000</v>
      </c>
      <c r="I35" s="171">
        <v>0</v>
      </c>
      <c r="J35" s="171">
        <v>0</v>
      </c>
      <c r="K35" s="171">
        <v>0</v>
      </c>
      <c r="L35" s="171">
        <v>3812.39</v>
      </c>
      <c r="M35" s="171">
        <v>0</v>
      </c>
      <c r="N35" s="171">
        <v>2669.79</v>
      </c>
      <c r="O35" s="171">
        <v>0</v>
      </c>
      <c r="P35" s="171">
        <v>0</v>
      </c>
      <c r="Q35" s="173">
        <f t="shared" si="0"/>
        <v>129048.44</v>
      </c>
    </row>
    <row r="36" spans="1:17" ht="23.25">
      <c r="A36" s="155">
        <v>31</v>
      </c>
      <c r="B36" s="13" t="s">
        <v>81</v>
      </c>
      <c r="C36" s="62"/>
      <c r="D36" s="177"/>
      <c r="E36" s="62"/>
      <c r="F36" s="72" t="s">
        <v>111</v>
      </c>
      <c r="G36" s="171">
        <v>104312.67</v>
      </c>
      <c r="H36" s="171">
        <v>0</v>
      </c>
      <c r="I36" s="171">
        <v>0</v>
      </c>
      <c r="J36" s="171">
        <v>0</v>
      </c>
      <c r="K36" s="171">
        <v>0</v>
      </c>
      <c r="L36" s="171">
        <v>3463.69</v>
      </c>
      <c r="M36" s="171">
        <v>0</v>
      </c>
      <c r="N36" s="171">
        <v>7758.12</v>
      </c>
      <c r="O36" s="171">
        <v>0</v>
      </c>
      <c r="P36" s="171">
        <v>0</v>
      </c>
      <c r="Q36" s="173">
        <f t="shared" si="0"/>
        <v>115534.48</v>
      </c>
    </row>
    <row r="37" spans="1:17" ht="23.25">
      <c r="A37" s="155">
        <v>32</v>
      </c>
      <c r="B37" s="13" t="s">
        <v>81</v>
      </c>
      <c r="C37" s="62"/>
      <c r="D37" s="177"/>
      <c r="E37" s="62"/>
      <c r="F37" s="72" t="s">
        <v>112</v>
      </c>
      <c r="G37" s="171">
        <v>94093.67</v>
      </c>
      <c r="H37" s="171">
        <v>10687.5</v>
      </c>
      <c r="I37" s="171">
        <v>0</v>
      </c>
      <c r="J37" s="171">
        <v>0</v>
      </c>
      <c r="K37" s="171">
        <v>0</v>
      </c>
      <c r="L37" s="171">
        <v>3463.69</v>
      </c>
      <c r="M37" s="171">
        <v>0</v>
      </c>
      <c r="N37" s="171">
        <v>2669.79</v>
      </c>
      <c r="O37" s="171">
        <v>0</v>
      </c>
      <c r="P37" s="171">
        <v>0</v>
      </c>
      <c r="Q37" s="173">
        <f t="shared" si="0"/>
        <v>110914.65</v>
      </c>
    </row>
    <row r="38" spans="1:17" ht="12.75">
      <c r="A38" s="183" t="s">
        <v>8</v>
      </c>
      <c r="B38" s="184"/>
      <c r="C38" s="184"/>
      <c r="D38" s="184"/>
      <c r="E38" s="184"/>
      <c r="F38" s="185"/>
      <c r="G38" s="156">
        <f>SUM(G4:G37)</f>
        <v>5265105.403333332</v>
      </c>
      <c r="H38" s="156">
        <f aca="true" t="shared" si="1" ref="H38:Q38">SUM(H4:H37)</f>
        <v>2491350.45</v>
      </c>
      <c r="I38" s="156">
        <f t="shared" si="1"/>
        <v>22560</v>
      </c>
      <c r="J38" s="156">
        <f t="shared" si="1"/>
        <v>354052.3166666667</v>
      </c>
      <c r="K38" s="156">
        <f t="shared" si="1"/>
        <v>10392</v>
      </c>
      <c r="L38" s="156">
        <f t="shared" si="1"/>
        <v>116723.54690000002</v>
      </c>
      <c r="M38" s="156">
        <f t="shared" si="1"/>
        <v>0</v>
      </c>
      <c r="N38" s="156">
        <f t="shared" si="1"/>
        <v>406464.9273333335</v>
      </c>
      <c r="O38" s="156">
        <f t="shared" si="1"/>
        <v>36094</v>
      </c>
      <c r="P38" s="156">
        <f t="shared" si="1"/>
        <v>0</v>
      </c>
      <c r="Q38" s="156">
        <f t="shared" si="1"/>
        <v>8702742.644233335</v>
      </c>
    </row>
    <row r="39" spans="1:17" ht="12.75">
      <c r="A39" s="183"/>
      <c r="B39" s="184"/>
      <c r="C39" s="184"/>
      <c r="D39" s="184"/>
      <c r="E39" s="184"/>
      <c r="F39" s="185"/>
      <c r="G39" s="156">
        <f>G38*100/$Q$38</f>
        <v>60.49938069606286</v>
      </c>
      <c r="H39" s="156">
        <f aca="true" t="shared" si="2" ref="H39:Q39">H38*100/$Q$38</f>
        <v>28.627187449359248</v>
      </c>
      <c r="I39" s="156">
        <f t="shared" si="2"/>
        <v>0.2592286239206309</v>
      </c>
      <c r="J39" s="156">
        <f t="shared" si="2"/>
        <v>4.068284345984551</v>
      </c>
      <c r="K39" s="156">
        <f>K38*100/$Q$38</f>
        <v>0.11941063208258848</v>
      </c>
      <c r="L39" s="156">
        <f t="shared" si="2"/>
        <v>1.3412271472527582</v>
      </c>
      <c r="M39" s="156">
        <f t="shared" si="2"/>
        <v>0</v>
      </c>
      <c r="N39" s="156">
        <f t="shared" si="2"/>
        <v>4.670538288325322</v>
      </c>
      <c r="O39" s="156">
        <f t="shared" si="2"/>
        <v>0.41474281701202353</v>
      </c>
      <c r="P39" s="156">
        <f t="shared" si="2"/>
        <v>0</v>
      </c>
      <c r="Q39" s="156">
        <f t="shared" si="2"/>
        <v>100</v>
      </c>
    </row>
    <row r="41" spans="3:6" ht="12.75">
      <c r="C41" s="182"/>
      <c r="D41" s="182"/>
      <c r="E41" s="182"/>
      <c r="F41" s="182"/>
    </row>
  </sheetData>
  <sheetProtection/>
  <mergeCells count="8">
    <mergeCell ref="C41:F41"/>
    <mergeCell ref="A39:F39"/>
    <mergeCell ref="A38:F38"/>
    <mergeCell ref="A1:P1"/>
    <mergeCell ref="A2:A3"/>
    <mergeCell ref="B2:B3"/>
    <mergeCell ref="C2:E3"/>
    <mergeCell ref="F2:F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3.57421875" style="0" customWidth="1"/>
    <col min="2" max="2" width="22.57421875" style="0" customWidth="1"/>
    <col min="3" max="3" width="29.7109375" style="0" customWidth="1"/>
    <col min="4" max="4" width="18.7109375" style="0" customWidth="1"/>
  </cols>
  <sheetData>
    <row r="1" spans="1:4" s="58" customFormat="1" ht="22.5" customHeight="1">
      <c r="A1" s="199" t="s">
        <v>59</v>
      </c>
      <c r="B1" s="199"/>
      <c r="C1" s="199"/>
      <c r="D1" s="199"/>
    </row>
    <row r="2" spans="1:4" s="58" customFormat="1" ht="22.5" customHeight="1">
      <c r="A2" s="199" t="s">
        <v>60</v>
      </c>
      <c r="B2" s="199"/>
      <c r="C2" s="199"/>
      <c r="D2" s="199"/>
    </row>
    <row r="3" spans="1:4" s="58" customFormat="1" ht="22.5" customHeight="1">
      <c r="A3" s="199" t="s">
        <v>189</v>
      </c>
      <c r="B3" s="199"/>
      <c r="C3" s="199"/>
      <c r="D3" s="199"/>
    </row>
    <row r="4" spans="1:4" ht="23.25">
      <c r="A4" s="200" t="s">
        <v>61</v>
      </c>
      <c r="B4" s="200"/>
      <c r="C4" s="200"/>
      <c r="D4" s="200"/>
    </row>
    <row r="5" spans="1:4" s="61" customFormat="1" ht="23.25">
      <c r="A5" s="59" t="s">
        <v>2</v>
      </c>
      <c r="B5" s="59" t="s">
        <v>52</v>
      </c>
      <c r="C5" s="59" t="s">
        <v>62</v>
      </c>
      <c r="D5" s="60" t="s">
        <v>63</v>
      </c>
    </row>
    <row r="6" spans="1:4" s="65" customFormat="1" ht="23.25">
      <c r="A6" s="62" t="s">
        <v>184</v>
      </c>
      <c r="B6" s="62" t="s">
        <v>183</v>
      </c>
      <c r="C6" s="63">
        <v>20</v>
      </c>
      <c r="D6" s="64">
        <v>97200</v>
      </c>
    </row>
    <row r="7" spans="1:4" ht="12.75">
      <c r="A7" s="66"/>
      <c r="B7" s="66"/>
      <c r="C7" s="66"/>
      <c r="D7" s="66"/>
    </row>
    <row r="8" spans="1:4" ht="12.75">
      <c r="A8" s="66"/>
      <c r="B8" s="66"/>
      <c r="C8" s="66"/>
      <c r="D8" s="66"/>
    </row>
    <row r="9" spans="1:4" ht="12.75">
      <c r="A9" s="66"/>
      <c r="B9" s="66"/>
      <c r="C9" s="66"/>
      <c r="D9" s="66"/>
    </row>
    <row r="10" spans="1:4" ht="12.75">
      <c r="A10" s="66"/>
      <c r="B10" s="66"/>
      <c r="C10" s="66"/>
      <c r="D10" s="66"/>
    </row>
    <row r="11" spans="1:4" ht="12.75">
      <c r="A11" s="66"/>
      <c r="B11" s="66"/>
      <c r="C11" s="66"/>
      <c r="D11" s="66"/>
    </row>
    <row r="12" spans="1:4" ht="12.75">
      <c r="A12" s="66"/>
      <c r="B12" s="66"/>
      <c r="C12" s="66"/>
      <c r="D12" s="66"/>
    </row>
    <row r="13" spans="1:4" ht="12.75">
      <c r="A13" s="66"/>
      <c r="B13" s="66"/>
      <c r="C13" s="66"/>
      <c r="D13" s="66"/>
    </row>
    <row r="14" spans="1:4" ht="12.75">
      <c r="A14" s="66"/>
      <c r="B14" s="66"/>
      <c r="C14" s="66"/>
      <c r="D14" s="66"/>
    </row>
    <row r="15" spans="1:4" ht="12.75">
      <c r="A15" s="66"/>
      <c r="B15" s="66"/>
      <c r="C15" s="66"/>
      <c r="D15" s="66"/>
    </row>
    <row r="16" spans="1:4" ht="12.75">
      <c r="A16" s="66"/>
      <c r="B16" s="66"/>
      <c r="C16" s="66"/>
      <c r="D16" s="66"/>
    </row>
    <row r="17" spans="1:4" ht="12.75">
      <c r="A17" s="66"/>
      <c r="B17" s="66"/>
      <c r="C17" s="66"/>
      <c r="D17" s="66"/>
    </row>
    <row r="18" spans="1:4" ht="12.75">
      <c r="A18" s="66"/>
      <c r="B18" s="66"/>
      <c r="C18" s="66"/>
      <c r="D18" s="66"/>
    </row>
    <row r="19" spans="1:4" ht="12.75">
      <c r="A19" s="66"/>
      <c r="B19" s="66"/>
      <c r="C19" s="66"/>
      <c r="D19" s="66"/>
    </row>
    <row r="20" spans="1:4" ht="12.75">
      <c r="A20" s="66"/>
      <c r="B20" s="66"/>
      <c r="C20" s="66"/>
      <c r="D20" s="66"/>
    </row>
    <row r="21" spans="1:4" ht="12.75">
      <c r="A21" s="66"/>
      <c r="B21" s="66"/>
      <c r="C21" s="66"/>
      <c r="D21" s="66"/>
    </row>
    <row r="22" spans="1:4" ht="25.5">
      <c r="A22" s="197" t="s">
        <v>8</v>
      </c>
      <c r="B22" s="198"/>
      <c r="C22" s="181">
        <v>20</v>
      </c>
      <c r="D22" s="64">
        <v>97200</v>
      </c>
    </row>
    <row r="24" spans="2:3" ht="33" customHeight="1">
      <c r="B24" s="195" t="s">
        <v>186</v>
      </c>
      <c r="C24" s="196"/>
    </row>
  </sheetData>
  <sheetProtection/>
  <mergeCells count="6">
    <mergeCell ref="B24:C24"/>
    <mergeCell ref="A22:B22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5">
      <selection activeCell="G6" sqref="G6:G19"/>
    </sheetView>
  </sheetViews>
  <sheetFormatPr defaultColWidth="9.140625" defaultRowHeight="21" customHeight="1"/>
  <cols>
    <col min="1" max="1" width="15.140625" style="2" customWidth="1"/>
    <col min="2" max="2" width="35.140625" style="2" customWidth="1"/>
    <col min="3" max="3" width="16.421875" style="2" hidden="1" customWidth="1"/>
    <col min="4" max="4" width="12.28125" style="2" hidden="1" customWidth="1"/>
    <col min="5" max="5" width="17.28125" style="2" hidden="1" customWidth="1"/>
    <col min="6" max="6" width="14.28125" style="2" hidden="1" customWidth="1"/>
    <col min="7" max="7" width="16.421875" style="2" customWidth="1"/>
    <col min="8" max="16384" width="9.140625" style="2" customWidth="1"/>
  </cols>
  <sheetData>
    <row r="1" spans="1:7" ht="21" customHeight="1">
      <c r="A1" s="186" t="s">
        <v>0</v>
      </c>
      <c r="B1" s="186"/>
      <c r="C1" s="186"/>
      <c r="D1" s="186"/>
      <c r="E1" s="186"/>
      <c r="F1" s="186"/>
      <c r="G1" s="186"/>
    </row>
    <row r="2" spans="1:7" ht="21" customHeight="1">
      <c r="A2" s="186" t="s">
        <v>27</v>
      </c>
      <c r="B2" s="186"/>
      <c r="C2" s="186"/>
      <c r="D2" s="186"/>
      <c r="E2" s="186"/>
      <c r="F2" s="186"/>
      <c r="G2" s="186"/>
    </row>
    <row r="3" spans="1:7" ht="21" customHeight="1">
      <c r="A3" s="3"/>
      <c r="B3" s="3"/>
      <c r="C3" s="3"/>
      <c r="D3" s="4"/>
      <c r="E3" s="4"/>
      <c r="F3" s="4"/>
      <c r="G3" s="1" t="s">
        <v>1</v>
      </c>
    </row>
    <row r="4" spans="1:7" ht="21" customHeight="1">
      <c r="A4" s="203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</row>
    <row r="5" spans="1:7" ht="21" customHeight="1">
      <c r="A5" s="204"/>
      <c r="B5" s="9"/>
      <c r="C5" s="10" t="s">
        <v>9</v>
      </c>
      <c r="D5" s="11" t="s">
        <v>10</v>
      </c>
      <c r="E5" s="11" t="s">
        <v>11</v>
      </c>
      <c r="F5" s="11" t="s">
        <v>12</v>
      </c>
      <c r="G5" s="12" t="s">
        <v>13</v>
      </c>
    </row>
    <row r="6" spans="1:7" ht="21" customHeight="1">
      <c r="A6" s="13" t="s">
        <v>81</v>
      </c>
      <c r="B6" s="14" t="s">
        <v>14</v>
      </c>
      <c r="C6" s="15"/>
      <c r="D6" s="15"/>
      <c r="E6" s="15"/>
      <c r="F6" s="15"/>
      <c r="G6" s="16"/>
    </row>
    <row r="7" spans="1:7" ht="21" customHeight="1">
      <c r="A7" s="13" t="s">
        <v>81</v>
      </c>
      <c r="B7" s="14" t="s">
        <v>15</v>
      </c>
      <c r="C7" s="15"/>
      <c r="D7" s="15"/>
      <c r="E7" s="13"/>
      <c r="F7" s="15"/>
      <c r="G7" s="17"/>
    </row>
    <row r="8" spans="1:7" ht="21" customHeight="1">
      <c r="A8" s="13" t="s">
        <v>81</v>
      </c>
      <c r="B8" s="18" t="s">
        <v>16</v>
      </c>
      <c r="C8" s="15"/>
      <c r="D8" s="15"/>
      <c r="E8" s="13"/>
      <c r="F8" s="15"/>
      <c r="G8" s="17"/>
    </row>
    <row r="9" spans="1:7" ht="21" customHeight="1">
      <c r="A9" s="13" t="s">
        <v>81</v>
      </c>
      <c r="B9" s="19" t="s">
        <v>17</v>
      </c>
      <c r="C9" s="15"/>
      <c r="D9" s="15"/>
      <c r="E9" s="13"/>
      <c r="F9" s="15"/>
      <c r="G9" s="17"/>
    </row>
    <row r="10" spans="1:7" ht="21" customHeight="1">
      <c r="A10" s="13" t="s">
        <v>81</v>
      </c>
      <c r="B10" s="18" t="s">
        <v>18</v>
      </c>
      <c r="C10" s="15"/>
      <c r="D10" s="15"/>
      <c r="E10" s="13"/>
      <c r="F10" s="15"/>
      <c r="G10" s="17"/>
    </row>
    <row r="11" spans="1:7" ht="21" customHeight="1">
      <c r="A11" s="13" t="s">
        <v>81</v>
      </c>
      <c r="B11" s="18" t="s">
        <v>19</v>
      </c>
      <c r="C11" s="15"/>
      <c r="D11" s="20"/>
      <c r="E11" s="13"/>
      <c r="F11" s="15"/>
      <c r="G11" s="17"/>
    </row>
    <row r="12" spans="1:7" ht="21" customHeight="1">
      <c r="A12" s="13" t="s">
        <v>81</v>
      </c>
      <c r="B12" s="18" t="s">
        <v>20</v>
      </c>
      <c r="C12" s="15"/>
      <c r="D12" s="20"/>
      <c r="E12" s="13"/>
      <c r="F12" s="15"/>
      <c r="G12" s="17"/>
    </row>
    <row r="13" spans="1:7" ht="21" customHeight="1">
      <c r="A13" s="13" t="s">
        <v>81</v>
      </c>
      <c r="B13" s="18" t="s">
        <v>21</v>
      </c>
      <c r="C13" s="15"/>
      <c r="D13" s="20"/>
      <c r="E13" s="13"/>
      <c r="F13" s="15"/>
      <c r="G13" s="17"/>
    </row>
    <row r="14" spans="1:7" s="22" customFormat="1" ht="21" customHeight="1">
      <c r="A14" s="13" t="s">
        <v>81</v>
      </c>
      <c r="B14" s="18" t="s">
        <v>26</v>
      </c>
      <c r="C14" s="21"/>
      <c r="D14" s="21"/>
      <c r="E14" s="21"/>
      <c r="F14" s="21"/>
      <c r="G14" s="17"/>
    </row>
    <row r="15" spans="1:7" s="27" customFormat="1" ht="21" customHeight="1">
      <c r="A15" s="13" t="s">
        <v>81</v>
      </c>
      <c r="B15" s="23" t="s">
        <v>22</v>
      </c>
      <c r="C15" s="24"/>
      <c r="D15" s="25"/>
      <c r="E15" s="25"/>
      <c r="F15" s="24"/>
      <c r="G15" s="26"/>
    </row>
    <row r="16" spans="1:7" s="27" customFormat="1" ht="21" customHeight="1">
      <c r="A16" s="13" t="s">
        <v>81</v>
      </c>
      <c r="B16" s="23" t="s">
        <v>23</v>
      </c>
      <c r="C16" s="24"/>
      <c r="D16" s="25"/>
      <c r="E16" s="25"/>
      <c r="F16" s="24"/>
      <c r="G16" s="26"/>
    </row>
    <row r="17" spans="1:7" s="27" customFormat="1" ht="21" customHeight="1">
      <c r="A17" s="13" t="s">
        <v>81</v>
      </c>
      <c r="B17" s="23" t="s">
        <v>113</v>
      </c>
      <c r="C17" s="24"/>
      <c r="D17" s="25"/>
      <c r="E17" s="25"/>
      <c r="F17" s="24"/>
      <c r="G17" s="26"/>
    </row>
    <row r="18" spans="1:7" s="27" customFormat="1" ht="21" customHeight="1">
      <c r="A18" s="13" t="s">
        <v>81</v>
      </c>
      <c r="B18" s="23" t="s">
        <v>114</v>
      </c>
      <c r="C18" s="24"/>
      <c r="D18" s="25"/>
      <c r="E18" s="25"/>
      <c r="F18" s="24"/>
      <c r="G18" s="26"/>
    </row>
    <row r="19" spans="1:7" s="27" customFormat="1" ht="21" customHeight="1">
      <c r="A19" s="13" t="s">
        <v>81</v>
      </c>
      <c r="B19" s="23" t="s">
        <v>115</v>
      </c>
      <c r="C19" s="24"/>
      <c r="D19" s="25"/>
      <c r="E19" s="25"/>
      <c r="F19" s="24"/>
      <c r="G19" s="26"/>
    </row>
    <row r="20" spans="1:7" s="30" customFormat="1" ht="21" customHeight="1">
      <c r="A20" s="25"/>
      <c r="B20" s="25" t="s">
        <v>8</v>
      </c>
      <c r="C20" s="25"/>
      <c r="D20" s="28"/>
      <c r="E20" s="25"/>
      <c r="F20" s="25"/>
      <c r="G20" s="29">
        <f>SUM(G6:G19)</f>
        <v>0</v>
      </c>
    </row>
    <row r="21" spans="1:7" ht="21" customHeight="1">
      <c r="A21" s="201" t="s">
        <v>24</v>
      </c>
      <c r="B21" s="201"/>
      <c r="C21" s="201"/>
      <c r="D21" s="201"/>
      <c r="E21" s="201"/>
      <c r="F21" s="201"/>
      <c r="G21" s="201"/>
    </row>
    <row r="22" spans="1:7" ht="21" customHeight="1">
      <c r="A22" s="202" t="s">
        <v>25</v>
      </c>
      <c r="B22" s="202"/>
      <c r="C22" s="202"/>
      <c r="D22" s="202"/>
      <c r="E22" s="202"/>
      <c r="F22" s="202"/>
      <c r="G22" s="202"/>
    </row>
    <row r="23" ht="21" customHeight="1">
      <c r="A23" s="40"/>
    </row>
    <row r="24" ht="21" customHeight="1">
      <c r="A24" s="2" t="s">
        <v>116</v>
      </c>
    </row>
    <row r="26" ht="57.75" customHeight="1">
      <c r="B26" s="14" t="s">
        <v>182</v>
      </c>
    </row>
    <row r="27" ht="21" customHeight="1">
      <c r="B27" s="2" t="s">
        <v>185</v>
      </c>
    </row>
  </sheetData>
  <sheetProtection/>
  <mergeCells count="5">
    <mergeCell ref="A21:G21"/>
    <mergeCell ref="A22:G22"/>
    <mergeCell ref="A1:G1"/>
    <mergeCell ref="A2:G2"/>
    <mergeCell ref="A4:A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6" sqref="D6:D9"/>
    </sheetView>
  </sheetViews>
  <sheetFormatPr defaultColWidth="9.00390625" defaultRowHeight="21" customHeight="1"/>
  <cols>
    <col min="1" max="1" width="14.57421875" style="31" customWidth="1"/>
    <col min="2" max="2" width="31.140625" style="31" customWidth="1"/>
    <col min="3" max="3" width="16.28125" style="31" customWidth="1"/>
    <col min="4" max="4" width="23.57421875" style="31" customWidth="1"/>
    <col min="5" max="16384" width="9.00390625" style="31" customWidth="1"/>
  </cols>
  <sheetData>
    <row r="1" spans="1:4" ht="21" customHeight="1">
      <c r="A1" s="205" t="s">
        <v>28</v>
      </c>
      <c r="B1" s="205"/>
      <c r="C1" s="205"/>
      <c r="D1" s="205"/>
    </row>
    <row r="2" spans="1:4" ht="21" customHeight="1">
      <c r="A2" s="205" t="s">
        <v>37</v>
      </c>
      <c r="B2" s="205"/>
      <c r="C2" s="205"/>
      <c r="D2" s="205"/>
    </row>
    <row r="3" spans="1:4" ht="21" customHeight="1">
      <c r="A3" s="205" t="s">
        <v>29</v>
      </c>
      <c r="B3" s="205"/>
      <c r="C3" s="205"/>
      <c r="D3" s="205"/>
    </row>
    <row r="4" spans="1:4" ht="21" customHeight="1">
      <c r="A4" s="206" t="s">
        <v>30</v>
      </c>
      <c r="B4" s="206"/>
      <c r="C4" s="206"/>
      <c r="D4" s="206"/>
    </row>
    <row r="5" spans="1:4" ht="21" customHeight="1">
      <c r="A5" s="32" t="s">
        <v>2</v>
      </c>
      <c r="B5" s="33" t="s">
        <v>31</v>
      </c>
      <c r="C5" s="33" t="s">
        <v>32</v>
      </c>
      <c r="D5" s="33" t="s">
        <v>33</v>
      </c>
    </row>
    <row r="6" spans="1:4" ht="21" customHeight="1">
      <c r="A6" s="13" t="s">
        <v>81</v>
      </c>
      <c r="B6" s="34" t="s">
        <v>34</v>
      </c>
      <c r="C6" s="35"/>
      <c r="D6" s="20"/>
    </row>
    <row r="7" spans="1:4" ht="21" customHeight="1">
      <c r="A7" s="13" t="s">
        <v>81</v>
      </c>
      <c r="B7" s="34" t="s">
        <v>35</v>
      </c>
      <c r="C7" s="35"/>
      <c r="D7" s="20"/>
    </row>
    <row r="8" spans="1:4" ht="21" customHeight="1">
      <c r="A8" s="13" t="s">
        <v>81</v>
      </c>
      <c r="B8" s="34" t="s">
        <v>36</v>
      </c>
      <c r="C8" s="35"/>
      <c r="D8" s="20"/>
    </row>
    <row r="9" spans="1:4" s="39" customFormat="1" ht="21" customHeight="1">
      <c r="A9" s="36"/>
      <c r="B9" s="37" t="s">
        <v>8</v>
      </c>
      <c r="C9" s="38"/>
      <c r="D9" s="38"/>
    </row>
    <row r="11" spans="1:4" ht="21" customHeight="1">
      <c r="A11" s="40"/>
      <c r="B11" s="40"/>
      <c r="C11" s="40"/>
      <c r="D11" s="40"/>
    </row>
    <row r="12" spans="1:4" ht="21" customHeight="1">
      <c r="A12" s="40"/>
      <c r="B12" s="40"/>
      <c r="C12" s="40"/>
      <c r="D12" s="41"/>
    </row>
    <row r="13" spans="1:4" ht="21" customHeight="1">
      <c r="A13" s="40"/>
      <c r="B13" s="40"/>
      <c r="C13" s="40"/>
      <c r="D13" s="40"/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1" sqref="A1:J1"/>
    </sheetView>
  </sheetViews>
  <sheetFormatPr defaultColWidth="9.140625" defaultRowHeight="30" customHeight="1"/>
  <cols>
    <col min="1" max="1" width="10.8515625" style="31" customWidth="1"/>
    <col min="2" max="2" width="29.00390625" style="50" customWidth="1"/>
    <col min="3" max="3" width="37.421875" style="50" customWidth="1"/>
    <col min="4" max="4" width="14.57421875" style="87" bestFit="1" customWidth="1"/>
    <col min="5" max="5" width="7.00390625" style="31" customWidth="1"/>
    <col min="6" max="6" width="14.140625" style="87" customWidth="1"/>
    <col min="7" max="7" width="12.8515625" style="89" customWidth="1"/>
    <col min="8" max="8" width="9.8515625" style="31" customWidth="1"/>
    <col min="9" max="9" width="13.140625" style="87" customWidth="1"/>
    <col min="10" max="10" width="29.421875" style="31" customWidth="1"/>
    <col min="11" max="16384" width="9.140625" style="31" customWidth="1"/>
  </cols>
  <sheetData>
    <row r="1" spans="1:10" s="2" customFormat="1" ht="30" customHeight="1">
      <c r="A1" s="207" t="s">
        <v>38</v>
      </c>
      <c r="B1" s="207"/>
      <c r="C1" s="207"/>
      <c r="D1" s="207"/>
      <c r="E1" s="207"/>
      <c r="F1" s="208"/>
      <c r="G1" s="207"/>
      <c r="H1" s="207"/>
      <c r="I1" s="208"/>
      <c r="J1" s="207"/>
    </row>
    <row r="2" spans="1:10" s="2" customFormat="1" ht="30" customHeight="1">
      <c r="A2" s="209" t="s">
        <v>37</v>
      </c>
      <c r="B2" s="209"/>
      <c r="C2" s="209"/>
      <c r="D2" s="209"/>
      <c r="E2" s="209"/>
      <c r="F2" s="210"/>
      <c r="G2" s="209"/>
      <c r="H2" s="209"/>
      <c r="I2" s="210"/>
      <c r="J2" s="209"/>
    </row>
    <row r="3" spans="1:10" s="161" customFormat="1" ht="30" customHeight="1">
      <c r="A3" s="8" t="s">
        <v>39</v>
      </c>
      <c r="B3" s="8" t="s">
        <v>40</v>
      </c>
      <c r="C3" s="157" t="s">
        <v>41</v>
      </c>
      <c r="D3" s="158" t="s">
        <v>4</v>
      </c>
      <c r="E3" s="159" t="s">
        <v>42</v>
      </c>
      <c r="F3" s="160" t="s">
        <v>43</v>
      </c>
      <c r="G3" s="8" t="s">
        <v>44</v>
      </c>
      <c r="H3" s="8" t="s">
        <v>45</v>
      </c>
      <c r="I3" s="158" t="s">
        <v>33</v>
      </c>
      <c r="J3" s="8" t="s">
        <v>46</v>
      </c>
    </row>
    <row r="4" spans="1:10" s="161" customFormat="1" ht="30" customHeight="1">
      <c r="A4" s="5" t="s">
        <v>47</v>
      </c>
      <c r="B4" s="5" t="s">
        <v>48</v>
      </c>
      <c r="C4" s="162"/>
      <c r="D4" s="163"/>
      <c r="E4" s="1"/>
      <c r="F4" s="164"/>
      <c r="G4" s="5" t="s">
        <v>49</v>
      </c>
      <c r="H4" s="5" t="s">
        <v>50</v>
      </c>
      <c r="I4" s="163"/>
      <c r="J4" s="5" t="s">
        <v>118</v>
      </c>
    </row>
    <row r="5" spans="1:10" s="161" customFormat="1" ht="30" customHeight="1">
      <c r="A5" s="9"/>
      <c r="B5" s="9"/>
      <c r="C5" s="165"/>
      <c r="D5" s="166"/>
      <c r="E5" s="167"/>
      <c r="F5" s="168"/>
      <c r="G5" s="9"/>
      <c r="H5" s="9"/>
      <c r="I5" s="166"/>
      <c r="J5" s="9" t="s">
        <v>119</v>
      </c>
    </row>
    <row r="6" spans="1:10" ht="30" customHeight="1">
      <c r="A6" s="13" t="s">
        <v>81</v>
      </c>
      <c r="B6" s="43" t="s">
        <v>127</v>
      </c>
      <c r="C6" s="43" t="s">
        <v>128</v>
      </c>
      <c r="D6" s="75">
        <v>18000</v>
      </c>
      <c r="E6" s="42">
        <v>1</v>
      </c>
      <c r="F6" s="75">
        <f aca="true" t="shared" si="0" ref="F6:F23">(D6*E6)</f>
        <v>18000</v>
      </c>
      <c r="G6" s="44">
        <v>38488</v>
      </c>
      <c r="H6" s="42">
        <v>1</v>
      </c>
      <c r="I6" s="75">
        <v>2400</v>
      </c>
      <c r="J6" s="76"/>
    </row>
    <row r="7" spans="1:10" ht="30" customHeight="1">
      <c r="A7" s="13" t="s">
        <v>81</v>
      </c>
      <c r="B7" s="43" t="s">
        <v>129</v>
      </c>
      <c r="C7" s="43" t="s">
        <v>130</v>
      </c>
      <c r="D7" s="75">
        <v>32100</v>
      </c>
      <c r="E7" s="42">
        <v>1</v>
      </c>
      <c r="F7" s="75">
        <f t="shared" si="0"/>
        <v>32100</v>
      </c>
      <c r="G7" s="44">
        <v>38812</v>
      </c>
      <c r="H7" s="42">
        <v>1</v>
      </c>
      <c r="I7" s="75">
        <v>6420</v>
      </c>
      <c r="J7" s="76"/>
    </row>
    <row r="8" spans="1:10" ht="30" customHeight="1">
      <c r="A8" s="13" t="s">
        <v>81</v>
      </c>
      <c r="B8" s="43" t="s">
        <v>131</v>
      </c>
      <c r="C8" s="43" t="s">
        <v>132</v>
      </c>
      <c r="D8" s="75">
        <v>46010</v>
      </c>
      <c r="E8" s="42">
        <v>1</v>
      </c>
      <c r="F8" s="75">
        <f t="shared" si="0"/>
        <v>46010</v>
      </c>
      <c r="G8" s="44">
        <v>38812</v>
      </c>
      <c r="H8" s="42">
        <v>1</v>
      </c>
      <c r="I8" s="75">
        <v>9202</v>
      </c>
      <c r="J8" s="76"/>
    </row>
    <row r="9" spans="1:10" ht="30" customHeight="1">
      <c r="A9" s="13" t="s">
        <v>81</v>
      </c>
      <c r="B9" s="43" t="s">
        <v>133</v>
      </c>
      <c r="C9" s="43" t="s">
        <v>134</v>
      </c>
      <c r="D9" s="75">
        <v>5136</v>
      </c>
      <c r="E9" s="42">
        <v>2</v>
      </c>
      <c r="F9" s="75">
        <f t="shared" si="0"/>
        <v>10272</v>
      </c>
      <c r="G9" s="44">
        <v>39057</v>
      </c>
      <c r="H9" s="42">
        <v>1</v>
      </c>
      <c r="I9" s="75">
        <v>2054.4</v>
      </c>
      <c r="J9" s="76"/>
    </row>
    <row r="10" spans="1:10" ht="30" customHeight="1">
      <c r="A10" s="13" t="s">
        <v>81</v>
      </c>
      <c r="B10" s="43" t="s">
        <v>135</v>
      </c>
      <c r="C10" s="43" t="s">
        <v>136</v>
      </c>
      <c r="D10" s="75">
        <v>7276</v>
      </c>
      <c r="E10" s="42">
        <v>1</v>
      </c>
      <c r="F10" s="75">
        <f t="shared" si="0"/>
        <v>7276</v>
      </c>
      <c r="G10" s="44">
        <v>39057</v>
      </c>
      <c r="H10" s="42">
        <v>1</v>
      </c>
      <c r="I10" s="75">
        <v>1455.2</v>
      </c>
      <c r="J10" s="76"/>
    </row>
    <row r="11" spans="1:10" ht="30" customHeight="1">
      <c r="A11" s="13" t="s">
        <v>81</v>
      </c>
      <c r="B11" s="43" t="s">
        <v>137</v>
      </c>
      <c r="C11" s="43" t="s">
        <v>138</v>
      </c>
      <c r="D11" s="75">
        <v>7200</v>
      </c>
      <c r="E11" s="42">
        <v>1</v>
      </c>
      <c r="F11" s="75">
        <f t="shared" si="0"/>
        <v>7200</v>
      </c>
      <c r="G11" s="44">
        <v>40017</v>
      </c>
      <c r="H11" s="42">
        <v>1</v>
      </c>
      <c r="I11" s="75">
        <v>1440</v>
      </c>
      <c r="J11" s="76"/>
    </row>
    <row r="12" spans="1:10" s="48" customFormat="1" ht="30" customHeight="1">
      <c r="A12" s="45" t="s">
        <v>81</v>
      </c>
      <c r="B12" s="46" t="s">
        <v>139</v>
      </c>
      <c r="C12" s="46" t="s">
        <v>140</v>
      </c>
      <c r="D12" s="77">
        <v>960000</v>
      </c>
      <c r="E12" s="45">
        <v>1</v>
      </c>
      <c r="F12" s="77">
        <f t="shared" si="0"/>
        <v>960000</v>
      </c>
      <c r="G12" s="47">
        <v>37779</v>
      </c>
      <c r="H12" s="45">
        <v>1</v>
      </c>
      <c r="I12" s="77">
        <v>102857.14285714284</v>
      </c>
      <c r="J12" s="78"/>
    </row>
    <row r="13" spans="1:10" s="48" customFormat="1" ht="30" customHeight="1">
      <c r="A13" s="45" t="s">
        <v>81</v>
      </c>
      <c r="B13" s="46" t="s">
        <v>141</v>
      </c>
      <c r="C13" s="46" t="s">
        <v>142</v>
      </c>
      <c r="D13" s="77">
        <v>15000</v>
      </c>
      <c r="E13" s="45">
        <v>1</v>
      </c>
      <c r="F13" s="77">
        <f t="shared" si="0"/>
        <v>15000</v>
      </c>
      <c r="G13" s="47">
        <v>38096</v>
      </c>
      <c r="H13" s="45">
        <v>1</v>
      </c>
      <c r="I13" s="77">
        <v>2142.8571428571427</v>
      </c>
      <c r="J13" s="78"/>
    </row>
    <row r="14" spans="1:10" s="48" customFormat="1" ht="30" customHeight="1">
      <c r="A14" s="45" t="s">
        <v>81</v>
      </c>
      <c r="B14" s="46" t="s">
        <v>143</v>
      </c>
      <c r="C14" s="46" t="s">
        <v>144</v>
      </c>
      <c r="D14" s="77">
        <v>37000.6</v>
      </c>
      <c r="E14" s="45">
        <v>1</v>
      </c>
      <c r="F14" s="77">
        <f t="shared" si="0"/>
        <v>37000.6</v>
      </c>
      <c r="G14" s="47">
        <v>38121</v>
      </c>
      <c r="H14" s="45">
        <v>1</v>
      </c>
      <c r="I14" s="77">
        <v>5285.8</v>
      </c>
      <c r="J14" s="78"/>
    </row>
    <row r="15" spans="1:10" s="48" customFormat="1" ht="30" customHeight="1">
      <c r="A15" s="45" t="s">
        <v>81</v>
      </c>
      <c r="B15" s="46" t="s">
        <v>145</v>
      </c>
      <c r="C15" s="46" t="s">
        <v>146</v>
      </c>
      <c r="D15" s="77">
        <v>83000</v>
      </c>
      <c r="E15" s="45">
        <v>1</v>
      </c>
      <c r="F15" s="77">
        <f t="shared" si="0"/>
        <v>83000</v>
      </c>
      <c r="G15" s="47">
        <v>38217</v>
      </c>
      <c r="H15" s="45">
        <v>1</v>
      </c>
      <c r="I15" s="77">
        <v>11857.142857142857</v>
      </c>
      <c r="J15" s="78"/>
    </row>
    <row r="16" spans="1:10" s="48" customFormat="1" ht="30" customHeight="1">
      <c r="A16" s="45" t="s">
        <v>81</v>
      </c>
      <c r="B16" s="46" t="s">
        <v>147</v>
      </c>
      <c r="C16" s="46" t="s">
        <v>146</v>
      </c>
      <c r="D16" s="77">
        <v>83000</v>
      </c>
      <c r="E16" s="45">
        <v>1</v>
      </c>
      <c r="F16" s="77">
        <f t="shared" si="0"/>
        <v>83000</v>
      </c>
      <c r="G16" s="47">
        <v>38217</v>
      </c>
      <c r="H16" s="45">
        <v>1</v>
      </c>
      <c r="I16" s="77">
        <v>11857.142857142857</v>
      </c>
      <c r="J16" s="78"/>
    </row>
    <row r="17" spans="1:10" s="48" customFormat="1" ht="30" customHeight="1">
      <c r="A17" s="45" t="s">
        <v>81</v>
      </c>
      <c r="B17" s="46" t="s">
        <v>148</v>
      </c>
      <c r="C17" s="46" t="s">
        <v>149</v>
      </c>
      <c r="D17" s="77">
        <v>5400</v>
      </c>
      <c r="E17" s="45">
        <v>10</v>
      </c>
      <c r="F17" s="77">
        <f t="shared" si="0"/>
        <v>54000</v>
      </c>
      <c r="G17" s="47">
        <v>38889</v>
      </c>
      <c r="H17" s="45">
        <v>1</v>
      </c>
      <c r="I17" s="77">
        <v>7714.285714285715</v>
      </c>
      <c r="J17" s="78"/>
    </row>
    <row r="18" spans="1:10" s="48" customFormat="1" ht="30" customHeight="1">
      <c r="A18" s="45" t="s">
        <v>81</v>
      </c>
      <c r="B18" s="46" t="s">
        <v>150</v>
      </c>
      <c r="C18" s="46" t="s">
        <v>151</v>
      </c>
      <c r="D18" s="77">
        <v>170000</v>
      </c>
      <c r="E18" s="45">
        <v>1</v>
      </c>
      <c r="F18" s="77">
        <f t="shared" si="0"/>
        <v>170000</v>
      </c>
      <c r="G18" s="47">
        <v>39568</v>
      </c>
      <c r="H18" s="45">
        <v>1</v>
      </c>
      <c r="I18" s="77">
        <v>24285.714285714286</v>
      </c>
      <c r="J18" s="78"/>
    </row>
    <row r="19" spans="1:10" s="48" customFormat="1" ht="30" customHeight="1">
      <c r="A19" s="45" t="s">
        <v>81</v>
      </c>
      <c r="B19" s="46" t="s">
        <v>152</v>
      </c>
      <c r="C19" s="46" t="s">
        <v>153</v>
      </c>
      <c r="D19" s="77">
        <v>9500</v>
      </c>
      <c r="E19" s="45">
        <v>1</v>
      </c>
      <c r="F19" s="77">
        <f t="shared" si="0"/>
        <v>9500</v>
      </c>
      <c r="G19" s="47">
        <v>39664</v>
      </c>
      <c r="H19" s="45">
        <v>1</v>
      </c>
      <c r="I19" s="77">
        <v>1357.142857142857</v>
      </c>
      <c r="J19" s="78"/>
    </row>
    <row r="20" spans="1:10" s="48" customFormat="1" ht="30" customHeight="1">
      <c r="A20" s="45" t="s">
        <v>81</v>
      </c>
      <c r="B20" s="46" t="s">
        <v>154</v>
      </c>
      <c r="C20" s="46" t="s">
        <v>155</v>
      </c>
      <c r="D20" s="77">
        <v>52666.67</v>
      </c>
      <c r="E20" s="45">
        <v>2</v>
      </c>
      <c r="F20" s="77">
        <f t="shared" si="0"/>
        <v>105333.34</v>
      </c>
      <c r="G20" s="47">
        <v>39692</v>
      </c>
      <c r="H20" s="45">
        <v>1</v>
      </c>
      <c r="I20" s="77">
        <v>15047.619999999999</v>
      </c>
      <c r="J20" s="78"/>
    </row>
    <row r="21" spans="1:10" s="48" customFormat="1" ht="30" customHeight="1">
      <c r="A21" s="45" t="s">
        <v>81</v>
      </c>
      <c r="B21" s="46" t="s">
        <v>156</v>
      </c>
      <c r="C21" s="46" t="s">
        <v>157</v>
      </c>
      <c r="D21" s="77">
        <v>6000</v>
      </c>
      <c r="E21" s="45">
        <v>1</v>
      </c>
      <c r="F21" s="77">
        <f t="shared" si="0"/>
        <v>6000</v>
      </c>
      <c r="G21" s="47">
        <v>39975</v>
      </c>
      <c r="H21" s="45">
        <v>1</v>
      </c>
      <c r="I21" s="77">
        <v>857.1428571428571</v>
      </c>
      <c r="J21" s="78"/>
    </row>
    <row r="22" spans="1:10" s="48" customFormat="1" ht="30" customHeight="1">
      <c r="A22" s="45" t="s">
        <v>81</v>
      </c>
      <c r="B22" s="46" t="s">
        <v>158</v>
      </c>
      <c r="C22" s="46" t="s">
        <v>159</v>
      </c>
      <c r="D22" s="77">
        <v>15000</v>
      </c>
      <c r="E22" s="45">
        <v>1</v>
      </c>
      <c r="F22" s="77">
        <f t="shared" si="0"/>
        <v>15000</v>
      </c>
      <c r="G22" s="47">
        <v>39975</v>
      </c>
      <c r="H22" s="45">
        <v>1</v>
      </c>
      <c r="I22" s="77">
        <v>2142.8571428571427</v>
      </c>
      <c r="J22" s="78"/>
    </row>
    <row r="23" spans="1:10" s="48" customFormat="1" ht="30" customHeight="1">
      <c r="A23" s="45" t="s">
        <v>81</v>
      </c>
      <c r="B23" s="46" t="s">
        <v>160</v>
      </c>
      <c r="C23" s="46" t="s">
        <v>161</v>
      </c>
      <c r="D23" s="77">
        <v>90000</v>
      </c>
      <c r="E23" s="45">
        <v>1</v>
      </c>
      <c r="F23" s="77">
        <f t="shared" si="0"/>
        <v>90000</v>
      </c>
      <c r="G23" s="47">
        <v>39987</v>
      </c>
      <c r="H23" s="45">
        <v>1</v>
      </c>
      <c r="I23" s="77">
        <v>12857.142857142855</v>
      </c>
      <c r="J23" s="78"/>
    </row>
    <row r="24" spans="1:10" s="86" customFormat="1" ht="30" customHeight="1">
      <c r="A24" s="79"/>
      <c r="B24" s="80"/>
      <c r="C24" s="81" t="s">
        <v>8</v>
      </c>
      <c r="D24" s="82"/>
      <c r="E24" s="83"/>
      <c r="F24" s="84"/>
      <c r="G24" s="85"/>
      <c r="H24" s="49"/>
      <c r="I24" s="84">
        <f>SUM(I6:I23)</f>
        <v>221233.59142857144</v>
      </c>
      <c r="J24" s="74"/>
    </row>
    <row r="25" ht="30" customHeight="1">
      <c r="F25" s="88"/>
    </row>
    <row r="26" ht="30" customHeight="1">
      <c r="F26" s="88"/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="70" zoomScaleNormal="70" zoomScalePageLayoutView="0" workbookViewId="0" topLeftCell="B13">
      <selection activeCell="P6" sqref="P6:P26"/>
    </sheetView>
  </sheetViews>
  <sheetFormatPr defaultColWidth="9.140625" defaultRowHeight="30" customHeight="1"/>
  <cols>
    <col min="1" max="1" width="9.7109375" style="90" bestFit="1" customWidth="1"/>
    <col min="2" max="2" width="28.8515625" style="151" customWidth="1"/>
    <col min="3" max="3" width="27.421875" style="151" customWidth="1"/>
    <col min="4" max="4" width="12.8515625" style="152" bestFit="1" customWidth="1"/>
    <col min="5" max="5" width="6.7109375" style="90" bestFit="1" customWidth="1"/>
    <col min="6" max="6" width="12.8515625" style="152" bestFit="1" customWidth="1"/>
    <col min="7" max="7" width="12.8515625" style="90" bestFit="1" customWidth="1"/>
    <col min="8" max="8" width="7.140625" style="90" bestFit="1" customWidth="1"/>
    <col min="9" max="9" width="4.57421875" style="153" bestFit="1" customWidth="1"/>
    <col min="10" max="10" width="11.7109375" style="90" bestFit="1" customWidth="1"/>
    <col min="11" max="22" width="11.7109375" style="154" bestFit="1" customWidth="1"/>
    <col min="23" max="23" width="28.140625" style="90" bestFit="1" customWidth="1"/>
    <col min="24" max="24" width="11.57421875" style="90" bestFit="1" customWidth="1"/>
    <col min="25" max="16384" width="9.140625" style="90" customWidth="1"/>
  </cols>
  <sheetData>
    <row r="1" spans="1:23" ht="30" customHeight="1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30" customHeight="1">
      <c r="A2" s="212" t="s">
        <v>117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s="99" customFormat="1" ht="30" customHeight="1">
      <c r="A3" s="91" t="s">
        <v>39</v>
      </c>
      <c r="B3" s="92" t="s">
        <v>40</v>
      </c>
      <c r="C3" s="93" t="s">
        <v>41</v>
      </c>
      <c r="D3" s="94" t="s">
        <v>4</v>
      </c>
      <c r="E3" s="95" t="s">
        <v>42</v>
      </c>
      <c r="F3" s="96" t="s">
        <v>43</v>
      </c>
      <c r="G3" s="91" t="s">
        <v>44</v>
      </c>
      <c r="H3" s="97" t="s">
        <v>45</v>
      </c>
      <c r="I3" s="92" t="s">
        <v>162</v>
      </c>
      <c r="J3" s="98" t="s">
        <v>33</v>
      </c>
      <c r="K3" s="98" t="s">
        <v>33</v>
      </c>
      <c r="L3" s="98" t="s">
        <v>33</v>
      </c>
      <c r="M3" s="98" t="s">
        <v>33</v>
      </c>
      <c r="N3" s="98" t="s">
        <v>33</v>
      </c>
      <c r="O3" s="98" t="s">
        <v>33</v>
      </c>
      <c r="P3" s="98" t="s">
        <v>33</v>
      </c>
      <c r="Q3" s="98" t="s">
        <v>33</v>
      </c>
      <c r="R3" s="98" t="s">
        <v>33</v>
      </c>
      <c r="S3" s="98" t="s">
        <v>33</v>
      </c>
      <c r="T3" s="98" t="s">
        <v>33</v>
      </c>
      <c r="U3" s="98" t="s">
        <v>33</v>
      </c>
      <c r="V3" s="98" t="s">
        <v>33</v>
      </c>
      <c r="W3" s="91" t="s">
        <v>46</v>
      </c>
    </row>
    <row r="4" spans="1:23" s="99" customFormat="1" ht="30" customHeight="1">
      <c r="A4" s="100" t="s">
        <v>47</v>
      </c>
      <c r="B4" s="101" t="s">
        <v>48</v>
      </c>
      <c r="C4" s="102"/>
      <c r="D4" s="103"/>
      <c r="E4" s="104"/>
      <c r="F4" s="105"/>
      <c r="G4" s="100" t="s">
        <v>49</v>
      </c>
      <c r="H4" s="106" t="s">
        <v>50</v>
      </c>
      <c r="I4" s="101" t="s">
        <v>163</v>
      </c>
      <c r="J4" s="107" t="s">
        <v>164</v>
      </c>
      <c r="K4" s="107" t="s">
        <v>165</v>
      </c>
      <c r="L4" s="107" t="s">
        <v>166</v>
      </c>
      <c r="M4" s="107" t="s">
        <v>167</v>
      </c>
      <c r="N4" s="107" t="s">
        <v>168</v>
      </c>
      <c r="O4" s="107" t="s">
        <v>169</v>
      </c>
      <c r="P4" s="107" t="s">
        <v>170</v>
      </c>
      <c r="Q4" s="107" t="s">
        <v>171</v>
      </c>
      <c r="R4" s="107" t="s">
        <v>172</v>
      </c>
      <c r="S4" s="107" t="s">
        <v>173</v>
      </c>
      <c r="T4" s="107" t="s">
        <v>174</v>
      </c>
      <c r="U4" s="107" t="s">
        <v>175</v>
      </c>
      <c r="V4" s="107" t="s">
        <v>176</v>
      </c>
      <c r="W4" s="100" t="s">
        <v>118</v>
      </c>
    </row>
    <row r="5" spans="1:23" s="99" customFormat="1" ht="30" customHeight="1">
      <c r="A5" s="108"/>
      <c r="B5" s="109"/>
      <c r="C5" s="110"/>
      <c r="D5" s="111"/>
      <c r="E5" s="112"/>
      <c r="F5" s="113"/>
      <c r="G5" s="108" t="s">
        <v>177</v>
      </c>
      <c r="H5" s="114"/>
      <c r="I5" s="109"/>
      <c r="J5" s="115">
        <v>38259</v>
      </c>
      <c r="K5" s="115">
        <v>38625</v>
      </c>
      <c r="L5" s="115">
        <v>38990</v>
      </c>
      <c r="M5" s="115">
        <v>39355</v>
      </c>
      <c r="N5" s="115">
        <v>39721</v>
      </c>
      <c r="O5" s="115">
        <v>40086</v>
      </c>
      <c r="P5" s="115">
        <v>40451</v>
      </c>
      <c r="Q5" s="115">
        <v>40816</v>
      </c>
      <c r="R5" s="115">
        <v>41182</v>
      </c>
      <c r="S5" s="115">
        <v>41547</v>
      </c>
      <c r="T5" s="115">
        <v>41912</v>
      </c>
      <c r="U5" s="115">
        <v>42277</v>
      </c>
      <c r="V5" s="115">
        <v>42643</v>
      </c>
      <c r="W5" s="108" t="s">
        <v>119</v>
      </c>
    </row>
    <row r="6" spans="1:23" s="124" customFormat="1" ht="30" customHeight="1">
      <c r="A6" s="116" t="s">
        <v>120</v>
      </c>
      <c r="B6" s="117" t="s">
        <v>121</v>
      </c>
      <c r="C6" s="117" t="s">
        <v>122</v>
      </c>
      <c r="D6" s="118">
        <v>18832</v>
      </c>
      <c r="E6" s="116">
        <v>2</v>
      </c>
      <c r="F6" s="118">
        <f aca="true" t="shared" si="0" ref="F6:F26">(D6*E6)</f>
        <v>37664</v>
      </c>
      <c r="G6" s="119">
        <v>37897</v>
      </c>
      <c r="H6" s="120">
        <v>1</v>
      </c>
      <c r="I6" s="121">
        <v>5</v>
      </c>
      <c r="J6" s="122">
        <f aca="true" t="shared" si="1" ref="J6:J26">SLN($F6,0,$I6)/12*_xlfn.IFERROR(IF(12*DATEDIF($G6,J$5,"Y")+DATEDIF($G6,J$5,"YM")&lt;=(12*$I6),12*DATEDIF($G6,J$5,"Y")+DATEDIF($G6,J$5,"YM"),"F"),0)</f>
        <v>6905.066666666667</v>
      </c>
      <c r="K6" s="122">
        <f aca="true" t="shared" si="2" ref="K6:V21">SLN($F6,0,$I6)/12*_xlfn.IFERROR(IF(12*DATEDIF($G6,K$5,"Y")+DATEDIF($G6,K$5,"YM")&lt;=(12*$I6),12*DATEDIF($G6,K$5,"Y")+DATEDIF($G6,K$5,"YM")-(_xlfn.IFERROR(12*DATEDIF($G6,J$5,"Y")+DATEDIF($G6,J$5,"YM"),0)),IF(((12*$I6)-(_xlfn.IFERROR(12*DATEDIF($G6,J$5,"Y")+DATEDIF($G6,J$5,"YM"),0)))&lt;0,"0",((12*$I6)-(_xlfn.IFERROR(12*DATEDIF($G6,J$5,"Y")+DATEDIF($G6,J$5,"YM"),0))))),0)</f>
        <v>7532.8</v>
      </c>
      <c r="L6" s="122">
        <f t="shared" si="2"/>
        <v>7532.8</v>
      </c>
      <c r="M6" s="122">
        <f t="shared" si="2"/>
        <v>7532.8</v>
      </c>
      <c r="N6" s="122">
        <f t="shared" si="2"/>
        <v>7532.8</v>
      </c>
      <c r="O6" s="122">
        <f t="shared" si="2"/>
        <v>627.7333333333333</v>
      </c>
      <c r="P6" s="122">
        <f t="shared" si="2"/>
        <v>0</v>
      </c>
      <c r="Q6" s="122">
        <f t="shared" si="2"/>
        <v>0</v>
      </c>
      <c r="R6" s="122">
        <f t="shared" si="2"/>
        <v>0</v>
      </c>
      <c r="S6" s="122">
        <f t="shared" si="2"/>
        <v>0</v>
      </c>
      <c r="T6" s="122">
        <f t="shared" si="2"/>
        <v>0</v>
      </c>
      <c r="U6" s="122">
        <f t="shared" si="2"/>
        <v>0</v>
      </c>
      <c r="V6" s="122">
        <f t="shared" si="2"/>
        <v>0</v>
      </c>
      <c r="W6" s="123"/>
    </row>
    <row r="7" spans="1:23" s="124" customFormat="1" ht="30" customHeight="1">
      <c r="A7" s="116" t="s">
        <v>120</v>
      </c>
      <c r="B7" s="117" t="s">
        <v>123</v>
      </c>
      <c r="C7" s="117" t="s">
        <v>124</v>
      </c>
      <c r="D7" s="118">
        <v>5500</v>
      </c>
      <c r="E7" s="116">
        <v>2</v>
      </c>
      <c r="F7" s="118">
        <f t="shared" si="0"/>
        <v>11000</v>
      </c>
      <c r="G7" s="119">
        <v>37952</v>
      </c>
      <c r="H7" s="120">
        <v>1</v>
      </c>
      <c r="I7" s="121">
        <v>5</v>
      </c>
      <c r="J7" s="122">
        <f t="shared" si="1"/>
        <v>1833.3333333333335</v>
      </c>
      <c r="K7" s="122">
        <f t="shared" si="2"/>
        <v>2200</v>
      </c>
      <c r="L7" s="122">
        <f t="shared" si="2"/>
        <v>2200</v>
      </c>
      <c r="M7" s="122">
        <f t="shared" si="2"/>
        <v>2200</v>
      </c>
      <c r="N7" s="122">
        <f t="shared" si="2"/>
        <v>2200</v>
      </c>
      <c r="O7" s="122">
        <f t="shared" si="2"/>
        <v>366.6666666666667</v>
      </c>
      <c r="P7" s="122">
        <f t="shared" si="2"/>
        <v>0</v>
      </c>
      <c r="Q7" s="122">
        <f t="shared" si="2"/>
        <v>0</v>
      </c>
      <c r="R7" s="122">
        <f t="shared" si="2"/>
        <v>0</v>
      </c>
      <c r="S7" s="122">
        <f t="shared" si="2"/>
        <v>0</v>
      </c>
      <c r="T7" s="122">
        <f t="shared" si="2"/>
        <v>0</v>
      </c>
      <c r="U7" s="122">
        <f t="shared" si="2"/>
        <v>0</v>
      </c>
      <c r="V7" s="122">
        <f t="shared" si="2"/>
        <v>0</v>
      </c>
      <c r="W7" s="123"/>
    </row>
    <row r="8" spans="1:23" s="124" customFormat="1" ht="30" customHeight="1">
      <c r="A8" s="116" t="s">
        <v>120</v>
      </c>
      <c r="B8" s="117" t="s">
        <v>125</v>
      </c>
      <c r="C8" s="117" t="s">
        <v>126</v>
      </c>
      <c r="D8" s="118">
        <v>15400</v>
      </c>
      <c r="E8" s="116">
        <v>1</v>
      </c>
      <c r="F8" s="118">
        <f t="shared" si="0"/>
        <v>15400</v>
      </c>
      <c r="G8" s="119">
        <v>38029</v>
      </c>
      <c r="H8" s="120">
        <v>1</v>
      </c>
      <c r="I8" s="121">
        <v>5</v>
      </c>
      <c r="J8" s="122">
        <f t="shared" si="1"/>
        <v>1796.6666666666667</v>
      </c>
      <c r="K8" s="122">
        <f t="shared" si="2"/>
        <v>3080</v>
      </c>
      <c r="L8" s="122">
        <f t="shared" si="2"/>
        <v>3080</v>
      </c>
      <c r="M8" s="122">
        <f t="shared" si="2"/>
        <v>3080</v>
      </c>
      <c r="N8" s="122">
        <f t="shared" si="2"/>
        <v>3080</v>
      </c>
      <c r="O8" s="122">
        <f t="shared" si="2"/>
        <v>1283.3333333333335</v>
      </c>
      <c r="P8" s="122">
        <f t="shared" si="2"/>
        <v>0</v>
      </c>
      <c r="Q8" s="122">
        <f t="shared" si="2"/>
        <v>0</v>
      </c>
      <c r="R8" s="122">
        <f t="shared" si="2"/>
        <v>0</v>
      </c>
      <c r="S8" s="122">
        <f t="shared" si="2"/>
        <v>0</v>
      </c>
      <c r="T8" s="122">
        <f t="shared" si="2"/>
        <v>0</v>
      </c>
      <c r="U8" s="122">
        <f t="shared" si="2"/>
        <v>0</v>
      </c>
      <c r="V8" s="122">
        <f t="shared" si="2"/>
        <v>0</v>
      </c>
      <c r="W8" s="123"/>
    </row>
    <row r="9" spans="1:23" s="124" customFormat="1" ht="30" customHeight="1">
      <c r="A9" s="116" t="s">
        <v>120</v>
      </c>
      <c r="B9" s="117" t="s">
        <v>127</v>
      </c>
      <c r="C9" s="117" t="s">
        <v>128</v>
      </c>
      <c r="D9" s="118">
        <v>18000</v>
      </c>
      <c r="E9" s="116">
        <v>1</v>
      </c>
      <c r="F9" s="118">
        <f t="shared" si="0"/>
        <v>18000</v>
      </c>
      <c r="G9" s="119">
        <v>38488</v>
      </c>
      <c r="H9" s="120">
        <v>1</v>
      </c>
      <c r="I9" s="121">
        <v>5</v>
      </c>
      <c r="J9" s="122">
        <f t="shared" si="1"/>
        <v>0</v>
      </c>
      <c r="K9" s="122">
        <f t="shared" si="2"/>
        <v>1200</v>
      </c>
      <c r="L9" s="122">
        <f t="shared" si="2"/>
        <v>3600</v>
      </c>
      <c r="M9" s="122">
        <f t="shared" si="2"/>
        <v>3600</v>
      </c>
      <c r="N9" s="122">
        <f t="shared" si="2"/>
        <v>3600</v>
      </c>
      <c r="O9" s="122">
        <f t="shared" si="2"/>
        <v>3600</v>
      </c>
      <c r="P9" s="122">
        <f t="shared" si="2"/>
        <v>2400</v>
      </c>
      <c r="Q9" s="122">
        <f t="shared" si="2"/>
        <v>0</v>
      </c>
      <c r="R9" s="122">
        <f t="shared" si="2"/>
        <v>0</v>
      </c>
      <c r="S9" s="122">
        <f t="shared" si="2"/>
        <v>0</v>
      </c>
      <c r="T9" s="122">
        <f t="shared" si="2"/>
        <v>0</v>
      </c>
      <c r="U9" s="122">
        <f t="shared" si="2"/>
        <v>0</v>
      </c>
      <c r="V9" s="122">
        <f t="shared" si="2"/>
        <v>0</v>
      </c>
      <c r="W9" s="123"/>
    </row>
    <row r="10" spans="1:23" s="124" customFormat="1" ht="30" customHeight="1">
      <c r="A10" s="116" t="s">
        <v>120</v>
      </c>
      <c r="B10" s="117" t="s">
        <v>129</v>
      </c>
      <c r="C10" s="117" t="s">
        <v>130</v>
      </c>
      <c r="D10" s="118">
        <v>32100</v>
      </c>
      <c r="E10" s="116">
        <v>1</v>
      </c>
      <c r="F10" s="118">
        <f t="shared" si="0"/>
        <v>32100</v>
      </c>
      <c r="G10" s="119">
        <v>38812</v>
      </c>
      <c r="H10" s="120">
        <v>1</v>
      </c>
      <c r="I10" s="121">
        <v>5</v>
      </c>
      <c r="J10" s="122">
        <f t="shared" si="1"/>
        <v>0</v>
      </c>
      <c r="K10" s="122">
        <f t="shared" si="2"/>
        <v>0</v>
      </c>
      <c r="L10" s="122">
        <f t="shared" si="2"/>
        <v>2675</v>
      </c>
      <c r="M10" s="122">
        <f t="shared" si="2"/>
        <v>6420</v>
      </c>
      <c r="N10" s="122">
        <f t="shared" si="2"/>
        <v>6420</v>
      </c>
      <c r="O10" s="122">
        <f t="shared" si="2"/>
        <v>6420</v>
      </c>
      <c r="P10" s="122">
        <f t="shared" si="2"/>
        <v>6420</v>
      </c>
      <c r="Q10" s="122">
        <f t="shared" si="2"/>
        <v>3745</v>
      </c>
      <c r="R10" s="122">
        <f t="shared" si="2"/>
        <v>0</v>
      </c>
      <c r="S10" s="122">
        <f t="shared" si="2"/>
        <v>0</v>
      </c>
      <c r="T10" s="122">
        <f t="shared" si="2"/>
        <v>0</v>
      </c>
      <c r="U10" s="122">
        <f t="shared" si="2"/>
        <v>0</v>
      </c>
      <c r="V10" s="122">
        <f t="shared" si="2"/>
        <v>0</v>
      </c>
      <c r="W10" s="123"/>
    </row>
    <row r="11" spans="1:23" s="124" customFormat="1" ht="30" customHeight="1">
      <c r="A11" s="116" t="s">
        <v>120</v>
      </c>
      <c r="B11" s="117" t="s">
        <v>131</v>
      </c>
      <c r="C11" s="117" t="s">
        <v>132</v>
      </c>
      <c r="D11" s="118">
        <v>46010</v>
      </c>
      <c r="E11" s="116">
        <v>1</v>
      </c>
      <c r="F11" s="118">
        <f t="shared" si="0"/>
        <v>46010</v>
      </c>
      <c r="G11" s="119">
        <v>38812</v>
      </c>
      <c r="H11" s="120">
        <v>1</v>
      </c>
      <c r="I11" s="121">
        <v>5</v>
      </c>
      <c r="J11" s="122">
        <f t="shared" si="1"/>
        <v>0</v>
      </c>
      <c r="K11" s="122">
        <f t="shared" si="2"/>
        <v>0</v>
      </c>
      <c r="L11" s="122">
        <f t="shared" si="2"/>
        <v>3834.166666666667</v>
      </c>
      <c r="M11" s="122">
        <f t="shared" si="2"/>
        <v>9202</v>
      </c>
      <c r="N11" s="122">
        <f t="shared" si="2"/>
        <v>9202</v>
      </c>
      <c r="O11" s="122">
        <f t="shared" si="2"/>
        <v>9202</v>
      </c>
      <c r="P11" s="122">
        <f t="shared" si="2"/>
        <v>9202</v>
      </c>
      <c r="Q11" s="122">
        <f t="shared" si="2"/>
        <v>5367.833333333334</v>
      </c>
      <c r="R11" s="122">
        <f t="shared" si="2"/>
        <v>0</v>
      </c>
      <c r="S11" s="122">
        <f t="shared" si="2"/>
        <v>0</v>
      </c>
      <c r="T11" s="122">
        <f t="shared" si="2"/>
        <v>0</v>
      </c>
      <c r="U11" s="122">
        <f t="shared" si="2"/>
        <v>0</v>
      </c>
      <c r="V11" s="122">
        <f t="shared" si="2"/>
        <v>0</v>
      </c>
      <c r="W11" s="123"/>
    </row>
    <row r="12" spans="1:23" s="124" customFormat="1" ht="30" customHeight="1">
      <c r="A12" s="116" t="s">
        <v>120</v>
      </c>
      <c r="B12" s="117" t="s">
        <v>133</v>
      </c>
      <c r="C12" s="117" t="s">
        <v>134</v>
      </c>
      <c r="D12" s="118">
        <v>5136</v>
      </c>
      <c r="E12" s="116">
        <v>2</v>
      </c>
      <c r="F12" s="118">
        <f t="shared" si="0"/>
        <v>10272</v>
      </c>
      <c r="G12" s="119">
        <v>39057</v>
      </c>
      <c r="H12" s="120">
        <v>1</v>
      </c>
      <c r="I12" s="121">
        <v>5</v>
      </c>
      <c r="J12" s="122">
        <f t="shared" si="1"/>
        <v>0</v>
      </c>
      <c r="K12" s="122">
        <f t="shared" si="2"/>
        <v>0</v>
      </c>
      <c r="L12" s="122">
        <f t="shared" si="2"/>
        <v>0</v>
      </c>
      <c r="M12" s="122">
        <f t="shared" si="2"/>
        <v>1540.8000000000002</v>
      </c>
      <c r="N12" s="122">
        <f t="shared" si="2"/>
        <v>2054.4</v>
      </c>
      <c r="O12" s="122">
        <f t="shared" si="2"/>
        <v>2054.4</v>
      </c>
      <c r="P12" s="122">
        <f t="shared" si="2"/>
        <v>2054.4</v>
      </c>
      <c r="Q12" s="122">
        <f t="shared" si="2"/>
        <v>2054.4</v>
      </c>
      <c r="R12" s="122">
        <f t="shared" si="2"/>
        <v>513.6</v>
      </c>
      <c r="S12" s="122">
        <f t="shared" si="2"/>
        <v>0</v>
      </c>
      <c r="T12" s="122">
        <f t="shared" si="2"/>
        <v>0</v>
      </c>
      <c r="U12" s="122">
        <f t="shared" si="2"/>
        <v>0</v>
      </c>
      <c r="V12" s="122">
        <f t="shared" si="2"/>
        <v>0</v>
      </c>
      <c r="W12" s="123"/>
    </row>
    <row r="13" spans="1:23" s="124" customFormat="1" ht="30" customHeight="1">
      <c r="A13" s="116" t="s">
        <v>120</v>
      </c>
      <c r="B13" s="117" t="s">
        <v>135</v>
      </c>
      <c r="C13" s="117" t="s">
        <v>136</v>
      </c>
      <c r="D13" s="118">
        <v>7276</v>
      </c>
      <c r="E13" s="116">
        <v>1</v>
      </c>
      <c r="F13" s="118">
        <f t="shared" si="0"/>
        <v>7276</v>
      </c>
      <c r="G13" s="119">
        <v>39057</v>
      </c>
      <c r="H13" s="120">
        <v>1</v>
      </c>
      <c r="I13" s="121">
        <v>5</v>
      </c>
      <c r="J13" s="122">
        <f t="shared" si="1"/>
        <v>0</v>
      </c>
      <c r="K13" s="122">
        <f t="shared" si="2"/>
        <v>0</v>
      </c>
      <c r="L13" s="122">
        <f t="shared" si="2"/>
        <v>0</v>
      </c>
      <c r="M13" s="122">
        <f t="shared" si="2"/>
        <v>1091.4</v>
      </c>
      <c r="N13" s="122">
        <f t="shared" si="2"/>
        <v>1455.2</v>
      </c>
      <c r="O13" s="122">
        <f t="shared" si="2"/>
        <v>1455.2</v>
      </c>
      <c r="P13" s="122">
        <f t="shared" si="2"/>
        <v>1455.2</v>
      </c>
      <c r="Q13" s="122">
        <f t="shared" si="2"/>
        <v>1455.2</v>
      </c>
      <c r="R13" s="122">
        <f t="shared" si="2"/>
        <v>363.8</v>
      </c>
      <c r="S13" s="122">
        <f t="shared" si="2"/>
        <v>0</v>
      </c>
      <c r="T13" s="122">
        <f t="shared" si="2"/>
        <v>0</v>
      </c>
      <c r="U13" s="122">
        <f t="shared" si="2"/>
        <v>0</v>
      </c>
      <c r="V13" s="122">
        <f t="shared" si="2"/>
        <v>0</v>
      </c>
      <c r="W13" s="123"/>
    </row>
    <row r="14" spans="1:23" s="124" customFormat="1" ht="30" customHeight="1">
      <c r="A14" s="116" t="s">
        <v>120</v>
      </c>
      <c r="B14" s="117" t="s">
        <v>137</v>
      </c>
      <c r="C14" s="117" t="s">
        <v>138</v>
      </c>
      <c r="D14" s="118">
        <v>7200</v>
      </c>
      <c r="E14" s="116">
        <v>1</v>
      </c>
      <c r="F14" s="118">
        <f t="shared" si="0"/>
        <v>7200</v>
      </c>
      <c r="G14" s="119">
        <v>40017</v>
      </c>
      <c r="H14" s="120">
        <v>1</v>
      </c>
      <c r="I14" s="121">
        <v>5</v>
      </c>
      <c r="J14" s="122">
        <f t="shared" si="1"/>
        <v>0</v>
      </c>
      <c r="K14" s="122">
        <f t="shared" si="2"/>
        <v>0</v>
      </c>
      <c r="L14" s="122">
        <f t="shared" si="2"/>
        <v>0</v>
      </c>
      <c r="M14" s="122">
        <f t="shared" si="2"/>
        <v>0</v>
      </c>
      <c r="N14" s="122">
        <f t="shared" si="2"/>
        <v>0</v>
      </c>
      <c r="O14" s="122">
        <f t="shared" si="2"/>
        <v>240</v>
      </c>
      <c r="P14" s="122">
        <f t="shared" si="2"/>
        <v>1440</v>
      </c>
      <c r="Q14" s="122">
        <f t="shared" si="2"/>
        <v>1440</v>
      </c>
      <c r="R14" s="122">
        <f t="shared" si="2"/>
        <v>1440</v>
      </c>
      <c r="S14" s="122">
        <f t="shared" si="2"/>
        <v>1440</v>
      </c>
      <c r="T14" s="122">
        <f t="shared" si="2"/>
        <v>1200</v>
      </c>
      <c r="U14" s="122">
        <f t="shared" si="2"/>
        <v>0</v>
      </c>
      <c r="V14" s="122">
        <f t="shared" si="2"/>
        <v>0</v>
      </c>
      <c r="W14" s="123"/>
    </row>
    <row r="15" spans="1:23" s="133" customFormat="1" ht="30" customHeight="1">
      <c r="A15" s="125" t="s">
        <v>120</v>
      </c>
      <c r="B15" s="126" t="s">
        <v>139</v>
      </c>
      <c r="C15" s="126" t="s">
        <v>140</v>
      </c>
      <c r="D15" s="127">
        <v>960000</v>
      </c>
      <c r="E15" s="125">
        <v>1</v>
      </c>
      <c r="F15" s="127">
        <f t="shared" si="0"/>
        <v>960000</v>
      </c>
      <c r="G15" s="128">
        <v>37779</v>
      </c>
      <c r="H15" s="129">
        <v>1</v>
      </c>
      <c r="I15" s="130">
        <v>7</v>
      </c>
      <c r="J15" s="131">
        <f t="shared" si="1"/>
        <v>171428.57142857142</v>
      </c>
      <c r="K15" s="131">
        <f t="shared" si="2"/>
        <v>137142.85714285713</v>
      </c>
      <c r="L15" s="131">
        <f t="shared" si="2"/>
        <v>137142.85714285713</v>
      </c>
      <c r="M15" s="131">
        <f t="shared" si="2"/>
        <v>137142.85714285713</v>
      </c>
      <c r="N15" s="131">
        <f t="shared" si="2"/>
        <v>137142.85714285713</v>
      </c>
      <c r="O15" s="131">
        <f t="shared" si="2"/>
        <v>137142.85714285713</v>
      </c>
      <c r="P15" s="131">
        <f t="shared" si="2"/>
        <v>102857.14285714284</v>
      </c>
      <c r="Q15" s="131">
        <f t="shared" si="2"/>
        <v>0</v>
      </c>
      <c r="R15" s="131">
        <f t="shared" si="2"/>
        <v>0</v>
      </c>
      <c r="S15" s="131">
        <f t="shared" si="2"/>
        <v>0</v>
      </c>
      <c r="T15" s="131">
        <f t="shared" si="2"/>
        <v>0</v>
      </c>
      <c r="U15" s="131">
        <f t="shared" si="2"/>
        <v>0</v>
      </c>
      <c r="V15" s="131">
        <f t="shared" si="2"/>
        <v>0</v>
      </c>
      <c r="W15" s="132"/>
    </row>
    <row r="16" spans="1:23" s="133" customFormat="1" ht="30" customHeight="1">
      <c r="A16" s="125" t="s">
        <v>120</v>
      </c>
      <c r="B16" s="126" t="s">
        <v>141</v>
      </c>
      <c r="C16" s="126" t="s">
        <v>142</v>
      </c>
      <c r="D16" s="127">
        <v>15000</v>
      </c>
      <c r="E16" s="125">
        <v>1</v>
      </c>
      <c r="F16" s="127">
        <f t="shared" si="0"/>
        <v>15000</v>
      </c>
      <c r="G16" s="128">
        <v>38096</v>
      </c>
      <c r="H16" s="129">
        <v>1</v>
      </c>
      <c r="I16" s="130">
        <v>7</v>
      </c>
      <c r="J16" s="131">
        <f t="shared" si="1"/>
        <v>892.8571428571428</v>
      </c>
      <c r="K16" s="131">
        <f t="shared" si="2"/>
        <v>2142.8571428571427</v>
      </c>
      <c r="L16" s="131">
        <f t="shared" si="2"/>
        <v>2142.8571428571427</v>
      </c>
      <c r="M16" s="131">
        <f t="shared" si="2"/>
        <v>2142.8571428571427</v>
      </c>
      <c r="N16" s="131">
        <f t="shared" si="2"/>
        <v>2142.8571428571427</v>
      </c>
      <c r="O16" s="131">
        <f t="shared" si="2"/>
        <v>2142.8571428571427</v>
      </c>
      <c r="P16" s="131">
        <f t="shared" si="2"/>
        <v>2142.8571428571427</v>
      </c>
      <c r="Q16" s="131">
        <f t="shared" si="2"/>
        <v>1250</v>
      </c>
      <c r="R16" s="131">
        <f t="shared" si="2"/>
        <v>0</v>
      </c>
      <c r="S16" s="131">
        <f t="shared" si="2"/>
        <v>0</v>
      </c>
      <c r="T16" s="131">
        <f t="shared" si="2"/>
        <v>0</v>
      </c>
      <c r="U16" s="131">
        <f t="shared" si="2"/>
        <v>0</v>
      </c>
      <c r="V16" s="131">
        <f t="shared" si="2"/>
        <v>0</v>
      </c>
      <c r="W16" s="132"/>
    </row>
    <row r="17" spans="1:23" s="133" customFormat="1" ht="30" customHeight="1">
      <c r="A17" s="125" t="s">
        <v>120</v>
      </c>
      <c r="B17" s="126" t="s">
        <v>143</v>
      </c>
      <c r="C17" s="126" t="s">
        <v>144</v>
      </c>
      <c r="D17" s="127">
        <v>37000.6</v>
      </c>
      <c r="E17" s="125">
        <v>1</v>
      </c>
      <c r="F17" s="127">
        <f t="shared" si="0"/>
        <v>37000.6</v>
      </c>
      <c r="G17" s="128">
        <v>38121</v>
      </c>
      <c r="H17" s="129">
        <v>1</v>
      </c>
      <c r="I17" s="130">
        <v>7</v>
      </c>
      <c r="J17" s="131">
        <f t="shared" si="1"/>
        <v>1761.9333333333334</v>
      </c>
      <c r="K17" s="131">
        <f t="shared" si="2"/>
        <v>5285.8</v>
      </c>
      <c r="L17" s="131">
        <f t="shared" si="2"/>
        <v>5285.8</v>
      </c>
      <c r="M17" s="131">
        <f t="shared" si="2"/>
        <v>5285.8</v>
      </c>
      <c r="N17" s="131">
        <f t="shared" si="2"/>
        <v>5285.8</v>
      </c>
      <c r="O17" s="131">
        <f t="shared" si="2"/>
        <v>5285.8</v>
      </c>
      <c r="P17" s="131">
        <f t="shared" si="2"/>
        <v>5285.8</v>
      </c>
      <c r="Q17" s="131">
        <f t="shared" si="2"/>
        <v>3523.866666666667</v>
      </c>
      <c r="R17" s="131">
        <f t="shared" si="2"/>
        <v>0</v>
      </c>
      <c r="S17" s="131">
        <f t="shared" si="2"/>
        <v>0</v>
      </c>
      <c r="T17" s="131">
        <f t="shared" si="2"/>
        <v>0</v>
      </c>
      <c r="U17" s="131">
        <f t="shared" si="2"/>
        <v>0</v>
      </c>
      <c r="V17" s="131">
        <f t="shared" si="2"/>
        <v>0</v>
      </c>
      <c r="W17" s="132"/>
    </row>
    <row r="18" spans="1:23" s="133" customFormat="1" ht="30" customHeight="1">
      <c r="A18" s="125" t="s">
        <v>120</v>
      </c>
      <c r="B18" s="126" t="s">
        <v>145</v>
      </c>
      <c r="C18" s="126" t="s">
        <v>146</v>
      </c>
      <c r="D18" s="127">
        <v>83000</v>
      </c>
      <c r="E18" s="125">
        <v>1</v>
      </c>
      <c r="F18" s="127">
        <f t="shared" si="0"/>
        <v>83000</v>
      </c>
      <c r="G18" s="128">
        <v>38217</v>
      </c>
      <c r="H18" s="129">
        <v>1</v>
      </c>
      <c r="I18" s="130">
        <v>7</v>
      </c>
      <c r="J18" s="131">
        <f t="shared" si="1"/>
        <v>988.0952380952381</v>
      </c>
      <c r="K18" s="131">
        <f t="shared" si="2"/>
        <v>11857.142857142857</v>
      </c>
      <c r="L18" s="131">
        <f t="shared" si="2"/>
        <v>11857.142857142857</v>
      </c>
      <c r="M18" s="131">
        <f t="shared" si="2"/>
        <v>11857.142857142857</v>
      </c>
      <c r="N18" s="131">
        <f t="shared" si="2"/>
        <v>11857.142857142857</v>
      </c>
      <c r="O18" s="131">
        <f t="shared" si="2"/>
        <v>11857.142857142857</v>
      </c>
      <c r="P18" s="131">
        <f t="shared" si="2"/>
        <v>11857.142857142857</v>
      </c>
      <c r="Q18" s="131">
        <f t="shared" si="2"/>
        <v>10869.047619047618</v>
      </c>
      <c r="R18" s="131">
        <f t="shared" si="2"/>
        <v>0</v>
      </c>
      <c r="S18" s="131">
        <f t="shared" si="2"/>
        <v>0</v>
      </c>
      <c r="T18" s="131">
        <f t="shared" si="2"/>
        <v>0</v>
      </c>
      <c r="U18" s="131">
        <f t="shared" si="2"/>
        <v>0</v>
      </c>
      <c r="V18" s="131">
        <f t="shared" si="2"/>
        <v>0</v>
      </c>
      <c r="W18" s="132"/>
    </row>
    <row r="19" spans="1:23" s="133" customFormat="1" ht="30" customHeight="1">
      <c r="A19" s="125" t="s">
        <v>120</v>
      </c>
      <c r="B19" s="126" t="s">
        <v>147</v>
      </c>
      <c r="C19" s="126" t="s">
        <v>146</v>
      </c>
      <c r="D19" s="127">
        <v>83000</v>
      </c>
      <c r="E19" s="125">
        <v>1</v>
      </c>
      <c r="F19" s="127">
        <f t="shared" si="0"/>
        <v>83000</v>
      </c>
      <c r="G19" s="128">
        <v>38217</v>
      </c>
      <c r="H19" s="129">
        <v>1</v>
      </c>
      <c r="I19" s="130">
        <v>7</v>
      </c>
      <c r="J19" s="131">
        <f t="shared" si="1"/>
        <v>988.0952380952381</v>
      </c>
      <c r="K19" s="131">
        <f t="shared" si="2"/>
        <v>11857.142857142857</v>
      </c>
      <c r="L19" s="131">
        <f t="shared" si="2"/>
        <v>11857.142857142857</v>
      </c>
      <c r="M19" s="131">
        <f t="shared" si="2"/>
        <v>11857.142857142857</v>
      </c>
      <c r="N19" s="131">
        <f t="shared" si="2"/>
        <v>11857.142857142857</v>
      </c>
      <c r="O19" s="131">
        <f t="shared" si="2"/>
        <v>11857.142857142857</v>
      </c>
      <c r="P19" s="131">
        <f t="shared" si="2"/>
        <v>11857.142857142857</v>
      </c>
      <c r="Q19" s="131">
        <f t="shared" si="2"/>
        <v>10869.047619047618</v>
      </c>
      <c r="R19" s="131">
        <f t="shared" si="2"/>
        <v>0</v>
      </c>
      <c r="S19" s="131">
        <f t="shared" si="2"/>
        <v>0</v>
      </c>
      <c r="T19" s="131">
        <f t="shared" si="2"/>
        <v>0</v>
      </c>
      <c r="U19" s="131">
        <f t="shared" si="2"/>
        <v>0</v>
      </c>
      <c r="V19" s="131">
        <f t="shared" si="2"/>
        <v>0</v>
      </c>
      <c r="W19" s="132"/>
    </row>
    <row r="20" spans="1:23" s="133" customFormat="1" ht="30" customHeight="1">
      <c r="A20" s="125" t="s">
        <v>120</v>
      </c>
      <c r="B20" s="126" t="s">
        <v>148</v>
      </c>
      <c r="C20" s="126" t="s">
        <v>149</v>
      </c>
      <c r="D20" s="127">
        <v>5400</v>
      </c>
      <c r="E20" s="125">
        <v>10</v>
      </c>
      <c r="F20" s="127">
        <f t="shared" si="0"/>
        <v>54000</v>
      </c>
      <c r="G20" s="128">
        <v>38889</v>
      </c>
      <c r="H20" s="129">
        <v>1</v>
      </c>
      <c r="I20" s="130">
        <v>7</v>
      </c>
      <c r="J20" s="131">
        <f t="shared" si="1"/>
        <v>0</v>
      </c>
      <c r="K20" s="131">
        <f t="shared" si="2"/>
        <v>0</v>
      </c>
      <c r="L20" s="131">
        <f t="shared" si="2"/>
        <v>1928.5714285714287</v>
      </c>
      <c r="M20" s="131">
        <f t="shared" si="2"/>
        <v>7714.285714285715</v>
      </c>
      <c r="N20" s="131">
        <f t="shared" si="2"/>
        <v>7714.285714285715</v>
      </c>
      <c r="O20" s="131">
        <f t="shared" si="2"/>
        <v>7714.285714285715</v>
      </c>
      <c r="P20" s="131">
        <f t="shared" si="2"/>
        <v>7714.285714285715</v>
      </c>
      <c r="Q20" s="131">
        <f t="shared" si="2"/>
        <v>7714.285714285715</v>
      </c>
      <c r="R20" s="131">
        <f t="shared" si="2"/>
        <v>7714.285714285715</v>
      </c>
      <c r="S20" s="131">
        <f t="shared" si="2"/>
        <v>5785.714285714286</v>
      </c>
      <c r="T20" s="131">
        <f t="shared" si="2"/>
        <v>0</v>
      </c>
      <c r="U20" s="131">
        <f t="shared" si="2"/>
        <v>0</v>
      </c>
      <c r="V20" s="131">
        <f t="shared" si="2"/>
        <v>0</v>
      </c>
      <c r="W20" s="132"/>
    </row>
    <row r="21" spans="1:23" s="133" customFormat="1" ht="30" customHeight="1">
      <c r="A21" s="125" t="s">
        <v>120</v>
      </c>
      <c r="B21" s="126" t="s">
        <v>150</v>
      </c>
      <c r="C21" s="126" t="s">
        <v>151</v>
      </c>
      <c r="D21" s="127">
        <v>170000</v>
      </c>
      <c r="E21" s="125">
        <v>1</v>
      </c>
      <c r="F21" s="127">
        <f t="shared" si="0"/>
        <v>170000</v>
      </c>
      <c r="G21" s="128">
        <v>39568</v>
      </c>
      <c r="H21" s="129">
        <v>1</v>
      </c>
      <c r="I21" s="130">
        <v>7</v>
      </c>
      <c r="J21" s="131">
        <f t="shared" si="1"/>
        <v>0</v>
      </c>
      <c r="K21" s="131">
        <f t="shared" si="2"/>
        <v>0</v>
      </c>
      <c r="L21" s="131">
        <f t="shared" si="2"/>
        <v>0</v>
      </c>
      <c r="M21" s="131">
        <f t="shared" si="2"/>
        <v>0</v>
      </c>
      <c r="N21" s="131">
        <f t="shared" si="2"/>
        <v>10119.047619047618</v>
      </c>
      <c r="O21" s="131">
        <f t="shared" si="2"/>
        <v>24285.714285714286</v>
      </c>
      <c r="P21" s="131">
        <f t="shared" si="2"/>
        <v>24285.714285714286</v>
      </c>
      <c r="Q21" s="131">
        <f t="shared" si="2"/>
        <v>24285.714285714286</v>
      </c>
      <c r="R21" s="131">
        <f t="shared" si="2"/>
        <v>24285.714285714286</v>
      </c>
      <c r="S21" s="131">
        <f t="shared" si="2"/>
        <v>24285.714285714286</v>
      </c>
      <c r="T21" s="131">
        <f t="shared" si="2"/>
        <v>24285.714285714286</v>
      </c>
      <c r="U21" s="131">
        <f t="shared" si="2"/>
        <v>14166.666666666668</v>
      </c>
      <c r="V21" s="131">
        <f t="shared" si="2"/>
        <v>0</v>
      </c>
      <c r="W21" s="132"/>
    </row>
    <row r="22" spans="1:23" s="133" customFormat="1" ht="30" customHeight="1">
      <c r="A22" s="125" t="s">
        <v>120</v>
      </c>
      <c r="B22" s="126" t="s">
        <v>152</v>
      </c>
      <c r="C22" s="126" t="s">
        <v>153</v>
      </c>
      <c r="D22" s="127">
        <v>9500</v>
      </c>
      <c r="E22" s="125">
        <v>1</v>
      </c>
      <c r="F22" s="127">
        <f t="shared" si="0"/>
        <v>9500</v>
      </c>
      <c r="G22" s="128">
        <v>39664</v>
      </c>
      <c r="H22" s="129">
        <v>1</v>
      </c>
      <c r="I22" s="130">
        <v>7</v>
      </c>
      <c r="J22" s="131">
        <f t="shared" si="1"/>
        <v>0</v>
      </c>
      <c r="K22" s="131">
        <f aca="true" t="shared" si="3" ref="K22:V26">SLN($F22,0,$I22)/12*_xlfn.IFERROR(IF(12*DATEDIF($G22,K$5,"Y")+DATEDIF($G22,K$5,"YM")&lt;=(12*$I22),12*DATEDIF($G22,K$5,"Y")+DATEDIF($G22,K$5,"YM")-(_xlfn.IFERROR(12*DATEDIF($G22,J$5,"Y")+DATEDIF($G22,J$5,"YM"),0)),IF(((12*$I22)-(_xlfn.IFERROR(12*DATEDIF($G22,J$5,"Y")+DATEDIF($G22,J$5,"YM"),0)))&lt;0,"0",((12*$I22)-(_xlfn.IFERROR(12*DATEDIF($G22,J$5,"Y")+DATEDIF($G22,J$5,"YM"),0))))),0)</f>
        <v>0</v>
      </c>
      <c r="L22" s="131">
        <f t="shared" si="3"/>
        <v>0</v>
      </c>
      <c r="M22" s="131">
        <f t="shared" si="3"/>
        <v>0</v>
      </c>
      <c r="N22" s="131">
        <f t="shared" si="3"/>
        <v>113.09523809523809</v>
      </c>
      <c r="O22" s="131">
        <f t="shared" si="3"/>
        <v>1357.142857142857</v>
      </c>
      <c r="P22" s="131">
        <f t="shared" si="3"/>
        <v>1357.142857142857</v>
      </c>
      <c r="Q22" s="131">
        <f t="shared" si="3"/>
        <v>1357.142857142857</v>
      </c>
      <c r="R22" s="131">
        <f t="shared" si="3"/>
        <v>1357.142857142857</v>
      </c>
      <c r="S22" s="131">
        <f t="shared" si="3"/>
        <v>1357.142857142857</v>
      </c>
      <c r="T22" s="131">
        <f t="shared" si="3"/>
        <v>1357.142857142857</v>
      </c>
      <c r="U22" s="131">
        <f t="shared" si="3"/>
        <v>1244.047619047619</v>
      </c>
      <c r="V22" s="131">
        <f t="shared" si="3"/>
        <v>0</v>
      </c>
      <c r="W22" s="132"/>
    </row>
    <row r="23" spans="1:23" s="133" customFormat="1" ht="30" customHeight="1">
      <c r="A23" s="125" t="s">
        <v>120</v>
      </c>
      <c r="B23" s="126" t="s">
        <v>154</v>
      </c>
      <c r="C23" s="126" t="s">
        <v>155</v>
      </c>
      <c r="D23" s="127">
        <v>52666.67</v>
      </c>
      <c r="E23" s="125">
        <v>2</v>
      </c>
      <c r="F23" s="127">
        <f t="shared" si="0"/>
        <v>105333.34</v>
      </c>
      <c r="G23" s="128">
        <v>39692</v>
      </c>
      <c r="H23" s="129">
        <v>1</v>
      </c>
      <c r="I23" s="130">
        <v>7</v>
      </c>
      <c r="J23" s="131">
        <f t="shared" si="1"/>
        <v>0</v>
      </c>
      <c r="K23" s="131">
        <f t="shared" si="3"/>
        <v>0</v>
      </c>
      <c r="L23" s="131">
        <f t="shared" si="3"/>
        <v>0</v>
      </c>
      <c r="M23" s="131">
        <f t="shared" si="3"/>
        <v>0</v>
      </c>
      <c r="N23" s="131">
        <f t="shared" si="3"/>
        <v>0</v>
      </c>
      <c r="O23" s="131">
        <f t="shared" si="3"/>
        <v>15047.619999999999</v>
      </c>
      <c r="P23" s="131">
        <f t="shared" si="3"/>
        <v>15047.619999999999</v>
      </c>
      <c r="Q23" s="131">
        <f t="shared" si="3"/>
        <v>15047.619999999999</v>
      </c>
      <c r="R23" s="131">
        <f t="shared" si="3"/>
        <v>15047.619999999999</v>
      </c>
      <c r="S23" s="131">
        <f t="shared" si="3"/>
        <v>15047.619999999999</v>
      </c>
      <c r="T23" s="131">
        <f t="shared" si="3"/>
        <v>15047.619999999999</v>
      </c>
      <c r="U23" s="131">
        <f t="shared" si="3"/>
        <v>15047.619999999999</v>
      </c>
      <c r="V23" s="131">
        <f t="shared" si="3"/>
        <v>0</v>
      </c>
      <c r="W23" s="132"/>
    </row>
    <row r="24" spans="1:23" s="133" customFormat="1" ht="30" customHeight="1">
      <c r="A24" s="125" t="s">
        <v>120</v>
      </c>
      <c r="B24" s="126" t="s">
        <v>156</v>
      </c>
      <c r="C24" s="126" t="s">
        <v>157</v>
      </c>
      <c r="D24" s="127">
        <v>6000</v>
      </c>
      <c r="E24" s="125">
        <v>1</v>
      </c>
      <c r="F24" s="127">
        <f t="shared" si="0"/>
        <v>6000</v>
      </c>
      <c r="G24" s="128">
        <v>39975</v>
      </c>
      <c r="H24" s="129">
        <v>1</v>
      </c>
      <c r="I24" s="130">
        <v>7</v>
      </c>
      <c r="J24" s="131">
        <f t="shared" si="1"/>
        <v>0</v>
      </c>
      <c r="K24" s="131">
        <f t="shared" si="3"/>
        <v>0</v>
      </c>
      <c r="L24" s="131">
        <f t="shared" si="3"/>
        <v>0</v>
      </c>
      <c r="M24" s="131">
        <f t="shared" si="3"/>
        <v>0</v>
      </c>
      <c r="N24" s="131">
        <f t="shared" si="3"/>
        <v>0</v>
      </c>
      <c r="O24" s="131">
        <f t="shared" si="3"/>
        <v>214.28571428571428</v>
      </c>
      <c r="P24" s="131">
        <f t="shared" si="3"/>
        <v>857.1428571428571</v>
      </c>
      <c r="Q24" s="131">
        <f t="shared" si="3"/>
        <v>857.1428571428571</v>
      </c>
      <c r="R24" s="131">
        <f t="shared" si="3"/>
        <v>857.1428571428571</v>
      </c>
      <c r="S24" s="131">
        <f t="shared" si="3"/>
        <v>857.1428571428571</v>
      </c>
      <c r="T24" s="131">
        <f t="shared" si="3"/>
        <v>857.1428571428571</v>
      </c>
      <c r="U24" s="131">
        <f t="shared" si="3"/>
        <v>857.1428571428571</v>
      </c>
      <c r="V24" s="131">
        <f t="shared" si="3"/>
        <v>642.8571428571429</v>
      </c>
      <c r="W24" s="132"/>
    </row>
    <row r="25" spans="1:23" s="133" customFormat="1" ht="30" customHeight="1">
      <c r="A25" s="125" t="s">
        <v>120</v>
      </c>
      <c r="B25" s="126" t="s">
        <v>158</v>
      </c>
      <c r="C25" s="126" t="s">
        <v>159</v>
      </c>
      <c r="D25" s="127">
        <v>15000</v>
      </c>
      <c r="E25" s="125">
        <v>1</v>
      </c>
      <c r="F25" s="127">
        <f t="shared" si="0"/>
        <v>15000</v>
      </c>
      <c r="G25" s="128">
        <v>39975</v>
      </c>
      <c r="H25" s="129">
        <v>1</v>
      </c>
      <c r="I25" s="130">
        <v>7</v>
      </c>
      <c r="J25" s="131">
        <f t="shared" si="1"/>
        <v>0</v>
      </c>
      <c r="K25" s="131">
        <f t="shared" si="3"/>
        <v>0</v>
      </c>
      <c r="L25" s="131">
        <f t="shared" si="3"/>
        <v>0</v>
      </c>
      <c r="M25" s="131">
        <f t="shared" si="3"/>
        <v>0</v>
      </c>
      <c r="N25" s="131">
        <f t="shared" si="3"/>
        <v>0</v>
      </c>
      <c r="O25" s="131">
        <f t="shared" si="3"/>
        <v>535.7142857142857</v>
      </c>
      <c r="P25" s="131">
        <f t="shared" si="3"/>
        <v>2142.8571428571427</v>
      </c>
      <c r="Q25" s="131">
        <f t="shared" si="3"/>
        <v>2142.8571428571427</v>
      </c>
      <c r="R25" s="131">
        <f t="shared" si="3"/>
        <v>2142.8571428571427</v>
      </c>
      <c r="S25" s="131">
        <f t="shared" si="3"/>
        <v>2142.8571428571427</v>
      </c>
      <c r="T25" s="131">
        <f t="shared" si="3"/>
        <v>2142.8571428571427</v>
      </c>
      <c r="U25" s="131">
        <f t="shared" si="3"/>
        <v>2142.8571428571427</v>
      </c>
      <c r="V25" s="131">
        <f t="shared" si="3"/>
        <v>1607.1428571428569</v>
      </c>
      <c r="W25" s="132"/>
    </row>
    <row r="26" spans="1:23" s="133" customFormat="1" ht="30" customHeight="1">
      <c r="A26" s="125" t="s">
        <v>120</v>
      </c>
      <c r="B26" s="126" t="s">
        <v>160</v>
      </c>
      <c r="C26" s="126" t="s">
        <v>161</v>
      </c>
      <c r="D26" s="127">
        <v>90000</v>
      </c>
      <c r="E26" s="125">
        <v>1</v>
      </c>
      <c r="F26" s="127">
        <f t="shared" si="0"/>
        <v>90000</v>
      </c>
      <c r="G26" s="128">
        <v>39987</v>
      </c>
      <c r="H26" s="129">
        <v>1</v>
      </c>
      <c r="I26" s="130">
        <v>7</v>
      </c>
      <c r="J26" s="131">
        <f t="shared" si="1"/>
        <v>0</v>
      </c>
      <c r="K26" s="131">
        <f t="shared" si="3"/>
        <v>0</v>
      </c>
      <c r="L26" s="131">
        <f t="shared" si="3"/>
        <v>0</v>
      </c>
      <c r="M26" s="131">
        <f t="shared" si="3"/>
        <v>0</v>
      </c>
      <c r="N26" s="131">
        <f t="shared" si="3"/>
        <v>0</v>
      </c>
      <c r="O26" s="131">
        <f t="shared" si="3"/>
        <v>3214.2857142857138</v>
      </c>
      <c r="P26" s="131">
        <f t="shared" si="3"/>
        <v>12857.142857142855</v>
      </c>
      <c r="Q26" s="131">
        <f t="shared" si="3"/>
        <v>12857.142857142855</v>
      </c>
      <c r="R26" s="131">
        <f t="shared" si="3"/>
        <v>12857.142857142855</v>
      </c>
      <c r="S26" s="131">
        <f t="shared" si="3"/>
        <v>12857.142857142855</v>
      </c>
      <c r="T26" s="131">
        <f t="shared" si="3"/>
        <v>12857.142857142855</v>
      </c>
      <c r="U26" s="131">
        <f t="shared" si="3"/>
        <v>12857.142857142855</v>
      </c>
      <c r="V26" s="131">
        <f t="shared" si="3"/>
        <v>9642.857142857141</v>
      </c>
      <c r="W26" s="132"/>
    </row>
    <row r="27" spans="1:23" s="139" customFormat="1" ht="30" customHeight="1">
      <c r="A27" s="134"/>
      <c r="B27" s="135"/>
      <c r="C27" s="136" t="s">
        <v>8</v>
      </c>
      <c r="D27" s="137"/>
      <c r="E27" s="134"/>
      <c r="F27" s="137"/>
      <c r="G27" s="134"/>
      <c r="H27" s="134"/>
      <c r="I27" s="136"/>
      <c r="J27" s="137">
        <f aca="true" t="shared" si="4" ref="J27:V27">SUM(J6:J26)</f>
        <v>186594.619047619</v>
      </c>
      <c r="K27" s="137">
        <f t="shared" si="4"/>
        <v>182298.59999999998</v>
      </c>
      <c r="L27" s="137">
        <f t="shared" si="4"/>
        <v>193136.33809523808</v>
      </c>
      <c r="M27" s="137">
        <f t="shared" si="4"/>
        <v>210667.0857142857</v>
      </c>
      <c r="N27" s="137">
        <f t="shared" si="4"/>
        <v>221776.62857142856</v>
      </c>
      <c r="O27" s="137">
        <f t="shared" si="4"/>
        <v>245904.1819047619</v>
      </c>
      <c r="P27" s="137">
        <f t="shared" si="4"/>
        <v>221233.59142857144</v>
      </c>
      <c r="Q27" s="137">
        <f t="shared" si="4"/>
        <v>104836.30095238095</v>
      </c>
      <c r="R27" s="137">
        <f t="shared" si="4"/>
        <v>66579.30571428571</v>
      </c>
      <c r="S27" s="137">
        <f t="shared" si="4"/>
        <v>63773.334285714285</v>
      </c>
      <c r="T27" s="137">
        <f t="shared" si="4"/>
        <v>57747.619999999995</v>
      </c>
      <c r="U27" s="137">
        <f t="shared" si="4"/>
        <v>46315.47714285714</v>
      </c>
      <c r="V27" s="137">
        <f t="shared" si="4"/>
        <v>11892.857142857141</v>
      </c>
      <c r="W27" s="138"/>
    </row>
    <row r="28" spans="1:23" ht="30" customHeight="1">
      <c r="A28" s="140"/>
      <c r="B28" s="141"/>
      <c r="C28" s="142"/>
      <c r="D28" s="143"/>
      <c r="E28" s="140"/>
      <c r="F28" s="143"/>
      <c r="G28" s="140"/>
      <c r="H28" s="140"/>
      <c r="I28" s="142"/>
      <c r="J28" s="144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6"/>
    </row>
    <row r="29" spans="2:22" s="139" customFormat="1" ht="30" customHeight="1">
      <c r="B29" s="147"/>
      <c r="C29" s="147"/>
      <c r="D29" s="148"/>
      <c r="F29" s="148"/>
      <c r="I29" s="149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</sheetData>
  <sheetProtection password="CCCD" sheet="1" objects="1" scenarios="1" selectLockedCells="1" selectUnlockedCells="1"/>
  <mergeCells count="2">
    <mergeCell ref="A1:W1"/>
    <mergeCell ref="A2:W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32.7109375" style="0" bestFit="1" customWidth="1"/>
    <col min="3" max="4" width="12.8515625" style="0" bestFit="1" customWidth="1"/>
    <col min="5" max="5" width="11.28125" style="0" bestFit="1" customWidth="1"/>
    <col min="6" max="6" width="14.00390625" style="0" bestFit="1" customWidth="1"/>
  </cols>
  <sheetData>
    <row r="1" spans="1:8" ht="60">
      <c r="A1" s="51" t="s">
        <v>51</v>
      </c>
      <c r="B1" s="52" t="s">
        <v>52</v>
      </c>
      <c r="C1" s="52" t="s">
        <v>53</v>
      </c>
      <c r="D1" s="52" t="s">
        <v>54</v>
      </c>
      <c r="E1" s="52" t="s">
        <v>55</v>
      </c>
      <c r="F1" s="52" t="s">
        <v>56</v>
      </c>
      <c r="G1" s="52" t="s">
        <v>57</v>
      </c>
      <c r="H1" s="52" t="s">
        <v>58</v>
      </c>
    </row>
    <row r="2" spans="1:12" ht="14.25">
      <c r="A2" s="13" t="s">
        <v>81</v>
      </c>
      <c r="B2" s="53" t="s">
        <v>179</v>
      </c>
      <c r="C2" s="54"/>
      <c r="D2" s="55"/>
      <c r="E2" s="55"/>
      <c r="F2" s="54"/>
      <c r="G2" s="56"/>
      <c r="H2" s="54" t="e">
        <f>F2/G2</f>
        <v>#DIV/0!</v>
      </c>
      <c r="I2" s="57" t="e">
        <f>C2*100/$F$2</f>
        <v>#DIV/0!</v>
      </c>
      <c r="J2" s="57" t="e">
        <f>D2*100/$F$2</f>
        <v>#DIV/0!</v>
      </c>
      <c r="K2" s="57" t="e">
        <f>E2*100/$F$2</f>
        <v>#DIV/0!</v>
      </c>
      <c r="L2" s="57" t="e">
        <f>F2*100/$F$2</f>
        <v>#DIV/0!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Vjr</dc:creator>
  <cp:keywords/>
  <dc:description/>
  <cp:lastModifiedBy>MSD</cp:lastModifiedBy>
  <cp:lastPrinted>2011-06-10T03:41:49Z</cp:lastPrinted>
  <dcterms:created xsi:type="dcterms:W3CDTF">2011-04-05T09:41:31Z</dcterms:created>
  <dcterms:modified xsi:type="dcterms:W3CDTF">2011-08-26T07:09:33Z</dcterms:modified>
  <cp:category/>
  <cp:version/>
  <cp:contentType/>
  <cp:contentStatus/>
</cp:coreProperties>
</file>